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192.168.1.2\servidor arquivos\MADALENA\PREGÃO\PREGÃO 2020\PREGAO 14-2020\"/>
    </mc:Choice>
  </mc:AlternateContent>
  <bookViews>
    <workbookView xWindow="0" yWindow="0" windowWidth="17970" windowHeight="6135" firstSheet="10" activeTab="13"/>
  </bookViews>
  <sheets>
    <sheet name="CONSUMO ATUAL OUVIDOR" sheetId="1" r:id="rId1"/>
    <sheet name="TABELA DE CONVERSÃO LED" sheetId="5" r:id="rId2"/>
    <sheet name="RESUMO" sheetId="6" r:id="rId3"/>
    <sheet name="PLANILHA DE REFERÊNCIA" sheetId="13" r:id="rId4"/>
    <sheet name="COMPOSIÇÕES" sheetId="14" r:id="rId5"/>
    <sheet name="COMPOSICAO BDI  1" sheetId="11" r:id="rId6"/>
    <sheet name="COMPOSICAO BDI  2" sheetId="12" r:id="rId7"/>
    <sheet name="CRONOGRAMA" sheetId="10" r:id="rId8"/>
    <sheet name="RESUMO - ATA" sheetId="15" r:id="rId9"/>
    <sheet name="PLANILHA DE REFERÊNCIA - ATA" sheetId="21" r:id="rId10"/>
    <sheet name="CRONOGRAMA - ATA" sheetId="18" r:id="rId11"/>
    <sheet name="RESUMO COM ADESÃO" sheetId="20" r:id="rId12"/>
    <sheet name="PLANILHA DE REF-SEM TELEG." sheetId="22" r:id="rId13"/>
    <sheet name="PLANILHA DE ITENS DE ADESÃO" sheetId="19" r:id="rId14"/>
  </sheets>
  <externalReferences>
    <externalReference r:id="rId15"/>
    <externalReference r:id="rId16"/>
    <externalReference r:id="rId17"/>
  </externalReferences>
  <definedNames>
    <definedName name="_INS05" localSheetId="5">[1]INSUMOS!$C$12</definedName>
    <definedName name="_INS05" localSheetId="6">[1]INSUMOS!$C$12</definedName>
    <definedName name="_INS06" localSheetId="5">[1]INSUMOS!$C$14</definedName>
    <definedName name="_INS06" localSheetId="6">[1]INSUMOS!$C$14</definedName>
    <definedName name="_INS11" localSheetId="5">[1]INSUMOS!$C$20</definedName>
    <definedName name="_INS11" localSheetId="6">[1]INSUMOS!$C$20</definedName>
    <definedName name="_INS42" localSheetId="5">[1]INSUMOS!$C$61</definedName>
    <definedName name="_INS42" localSheetId="6">[1]INSUMOS!$C$61</definedName>
    <definedName name="_INS47" localSheetId="5">[1]INSUMOS!$C$66</definedName>
    <definedName name="_INS47" localSheetId="6">[1]INSUMOS!$C$66</definedName>
    <definedName name="_INS48" localSheetId="5">[2]INSUMOS!$C$66</definedName>
    <definedName name="_INS48" localSheetId="6">[2]INSUMOS!$C$66</definedName>
    <definedName name="_xlnm.Print_Area" localSheetId="5">'COMPOSICAO BDI  1'!$A$1:$J$26</definedName>
    <definedName name="_xlnm.Print_Area" localSheetId="6">'COMPOSICAO BDI  2'!$A$1:$J$28</definedName>
    <definedName name="_xlnm.Print_Area" localSheetId="4">COMPOSIÇÕES!$A$1:$L$108</definedName>
    <definedName name="_xlnm.Print_Area" localSheetId="0">'CONSUMO ATUAL OUVIDOR'!$A$1:$G$35</definedName>
    <definedName name="_xlnm.Print_Area" localSheetId="7">CRONOGRAMA!$A$1:$F$16</definedName>
    <definedName name="_xlnm.Print_Area" localSheetId="10">'CRONOGRAMA - ATA'!$A$1:$F$16</definedName>
    <definedName name="_xlnm.Print_Area" localSheetId="13">'PLANILHA DE ITENS DE ADESÃO'!$A$1:$J$15</definedName>
    <definedName name="_xlnm.Print_Area" localSheetId="3">'PLANILHA DE REFERÊNCIA'!$A$1:$J$42</definedName>
    <definedName name="_xlnm.Print_Area" localSheetId="9">'PLANILHA DE REFERÊNCIA - ATA'!$A$1:$J$42</definedName>
    <definedName name="_xlnm.Print_Area" localSheetId="12">'PLANILHA DE REF-SEM TELEG.'!$A$1:$J$38</definedName>
    <definedName name="_xlnm.Print_Area" localSheetId="2">RESUMO!$A$1:$D$14</definedName>
    <definedName name="_xlnm.Print_Area" localSheetId="8">'RESUMO - ATA'!$A$1:$D$14</definedName>
    <definedName name="_xlnm.Print_Area" localSheetId="11">'RESUMO COM ADESÃO'!$A$1:$D$15</definedName>
    <definedName name="_xlnm.Print_Area" localSheetId="1">'TABELA DE CONVERSÃO LED'!$A$1:$E$43</definedName>
    <definedName name="BDI" localSheetId="5">[1]INSUMOS!$C$56</definedName>
    <definedName name="BDI" localSheetId="6">[1]INSUMOS!$C$56</definedName>
    <definedName name="Envelopamento">#REF!</definedName>
    <definedName name="escav_linear" localSheetId="7">'[3]PO - MT-449'!#REF!</definedName>
    <definedName name="escav_linear" localSheetId="10">'[3]PO - MT-449'!#REF!</definedName>
    <definedName name="escav_linear">#REF!</definedName>
    <definedName name="Num_CH">#REF!</definedName>
    <definedName name="Num_CX">#REF!</definedName>
    <definedName name="Num_Poste">'[3]PO - MT-449'!$F$17</definedName>
    <definedName name="_xlnm.Print_Titles" localSheetId="4">COMPOSIÇÕES!$1:$3</definedName>
    <definedName name="_xlnm.Print_Titles" localSheetId="13">'PLANILHA DE ITENS DE ADESÃO'!$1:$4</definedName>
    <definedName name="_xlnm.Print_Titles" localSheetId="3">'PLANILHA DE REFERÊNCIA'!$1:$4</definedName>
    <definedName name="_xlnm.Print_Titles" localSheetId="9">'PLANILHA DE REFERÊNCIA - ATA'!$1:$4</definedName>
    <definedName name="_xlnm.Print_Titles" localSheetId="12">'PLANILHA DE REF-SEM TELEG.'!$1:$4</definedName>
  </definedNames>
  <calcPr calcId="191029"/>
</workbook>
</file>

<file path=xl/calcChain.xml><?xml version="1.0" encoding="utf-8"?>
<calcChain xmlns="http://schemas.openxmlformats.org/spreadsheetml/2006/main">
  <c r="E34" i="5" l="1"/>
  <c r="E36" i="5" l="1"/>
  <c r="E35" i="5"/>
  <c r="I8" i="19" l="1"/>
  <c r="J8" i="19" s="1"/>
  <c r="I7" i="19"/>
  <c r="J7" i="19" s="1"/>
  <c r="I6" i="19"/>
  <c r="J6" i="19" s="1"/>
  <c r="D30" i="22"/>
  <c r="D29" i="22"/>
  <c r="D28" i="22"/>
  <c r="D27" i="22"/>
  <c r="D26" i="22"/>
  <c r="D25" i="22"/>
  <c r="D24" i="22"/>
  <c r="D35" i="21"/>
  <c r="D34" i="21"/>
  <c r="D32" i="21"/>
  <c r="D31" i="21"/>
  <c r="D30" i="21"/>
  <c r="D29" i="21"/>
  <c r="D28" i="21"/>
  <c r="D27" i="21"/>
  <c r="D26" i="21"/>
  <c r="D35" i="13"/>
  <c r="D34" i="13"/>
  <c r="L99" i="14"/>
  <c r="L98" i="14"/>
  <c r="L97" i="14"/>
  <c r="L88" i="14"/>
  <c r="L87" i="14"/>
  <c r="L86" i="14"/>
  <c r="L100" i="14" l="1"/>
  <c r="L102" i="14" s="1"/>
  <c r="L89" i="14"/>
  <c r="L91" i="14" s="1"/>
  <c r="H35" i="13" l="1"/>
  <c r="H35" i="21"/>
  <c r="H34" i="13"/>
  <c r="H34" i="21"/>
  <c r="D32" i="13"/>
  <c r="L77" i="14"/>
  <c r="L76" i="14"/>
  <c r="L75" i="14"/>
  <c r="L78" i="14" l="1"/>
  <c r="L80" i="14" s="1"/>
  <c r="H32" i="13" l="1"/>
  <c r="H32" i="21"/>
  <c r="H30" i="22"/>
  <c r="D30" i="13"/>
  <c r="D29" i="13"/>
  <c r="D28" i="13"/>
  <c r="D27" i="13"/>
  <c r="L55" i="14"/>
  <c r="L54" i="14"/>
  <c r="L53" i="14"/>
  <c r="L44" i="14"/>
  <c r="L43" i="14"/>
  <c r="L42" i="14"/>
  <c r="L33" i="14"/>
  <c r="L32" i="14"/>
  <c r="L31" i="14"/>
  <c r="L22" i="14"/>
  <c r="L21" i="14"/>
  <c r="L20" i="14"/>
  <c r="D31" i="13"/>
  <c r="L66" i="14"/>
  <c r="L65" i="14"/>
  <c r="L64" i="14"/>
  <c r="L56" i="14" l="1"/>
  <c r="L58" i="14" s="1"/>
  <c r="L45" i="14"/>
  <c r="L47" i="14" s="1"/>
  <c r="L34" i="14"/>
  <c r="L36" i="14" s="1"/>
  <c r="L23" i="14"/>
  <c r="L25" i="14" s="1"/>
  <c r="L67" i="14"/>
  <c r="L69" i="14" s="1"/>
  <c r="B3" i="6"/>
  <c r="E33" i="5"/>
  <c r="C28" i="5"/>
  <c r="D28" i="1"/>
  <c r="G27" i="1"/>
  <c r="G26" i="1"/>
  <c r="G23" i="1"/>
  <c r="H31" i="13" l="1"/>
  <c r="H31" i="21"/>
  <c r="H29" i="22"/>
  <c r="H30" i="13"/>
  <c r="H30" i="21"/>
  <c r="H28" i="22"/>
  <c r="H29" i="13"/>
  <c r="H29" i="21"/>
  <c r="H27" i="22"/>
  <c r="H28" i="13"/>
  <c r="H26" i="22"/>
  <c r="H28" i="21"/>
  <c r="H27" i="13"/>
  <c r="H27" i="21"/>
  <c r="H25" i="22"/>
  <c r="G6" i="1"/>
  <c r="G7" i="1"/>
  <c r="B4" i="20" l="1"/>
  <c r="A4" i="20"/>
  <c r="B3" i="20"/>
  <c r="A3" i="20"/>
  <c r="B4" i="18"/>
  <c r="B7" i="15"/>
  <c r="B4" i="15"/>
  <c r="A4" i="15"/>
  <c r="B3" i="15"/>
  <c r="A3" i="15"/>
  <c r="B7" i="6"/>
  <c r="B4" i="6"/>
  <c r="B4" i="10"/>
  <c r="B3" i="14"/>
  <c r="B2" i="14"/>
  <c r="D26" i="13"/>
  <c r="I5" i="19" l="1"/>
  <c r="J5" i="19" s="1"/>
  <c r="J9" i="19" l="1"/>
  <c r="D8" i="20" s="1"/>
  <c r="L11" i="14" l="1"/>
  <c r="L10" i="14"/>
  <c r="L9" i="14"/>
  <c r="B22" i="12"/>
  <c r="B20" i="11"/>
  <c r="F3" i="21" l="1"/>
  <c r="F3" i="22"/>
  <c r="F3" i="13"/>
  <c r="F2" i="22"/>
  <c r="F2" i="21"/>
  <c r="F2" i="13"/>
  <c r="I21" i="13" s="1"/>
  <c r="J21" i="13" s="1"/>
  <c r="L12" i="14"/>
  <c r="L14" i="14" s="1"/>
  <c r="I22" i="13"/>
  <c r="J22" i="13" s="1"/>
  <c r="I17" i="13"/>
  <c r="J17" i="13" s="1"/>
  <c r="I20" i="13"/>
  <c r="J20" i="13" s="1"/>
  <c r="I6" i="13"/>
  <c r="J6" i="13" s="1"/>
  <c r="I8" i="13" l="1"/>
  <c r="J8" i="13" s="1"/>
  <c r="I16" i="13"/>
  <c r="J16" i="13" s="1"/>
  <c r="I19" i="13"/>
  <c r="J19" i="13" s="1"/>
  <c r="I34" i="13"/>
  <c r="J34" i="13" s="1"/>
  <c r="I32" i="13"/>
  <c r="J32" i="13" s="1"/>
  <c r="I27" i="13"/>
  <c r="J27" i="13" s="1"/>
  <c r="I28" i="13"/>
  <c r="J28" i="13" s="1"/>
  <c r="I29" i="13"/>
  <c r="J29" i="13" s="1"/>
  <c r="I35" i="13"/>
  <c r="J35" i="13" s="1"/>
  <c r="I31" i="13"/>
  <c r="J31" i="13" s="1"/>
  <c r="I30" i="13"/>
  <c r="J30" i="13" s="1"/>
  <c r="I5" i="13"/>
  <c r="J5" i="13" s="1"/>
  <c r="I33" i="13"/>
  <c r="J33" i="13" s="1"/>
  <c r="I31" i="22"/>
  <c r="J31" i="22" s="1"/>
  <c r="I5" i="22"/>
  <c r="J5" i="22" s="1"/>
  <c r="I30" i="22"/>
  <c r="J30" i="22" s="1"/>
  <c r="I28" i="22"/>
  <c r="J28" i="22" s="1"/>
  <c r="I27" i="22"/>
  <c r="J27" i="22" s="1"/>
  <c r="I25" i="22"/>
  <c r="J25" i="22" s="1"/>
  <c r="I29" i="22"/>
  <c r="J29" i="22" s="1"/>
  <c r="I26" i="22"/>
  <c r="J26" i="22" s="1"/>
  <c r="I33" i="21"/>
  <c r="J33" i="21" s="1"/>
  <c r="I5" i="21"/>
  <c r="J5" i="21" s="1"/>
  <c r="I34" i="21"/>
  <c r="J34" i="21" s="1"/>
  <c r="I35" i="21"/>
  <c r="J35" i="21" s="1"/>
  <c r="I32" i="21"/>
  <c r="J32" i="21" s="1"/>
  <c r="I28" i="21"/>
  <c r="J28" i="21" s="1"/>
  <c r="I29" i="21"/>
  <c r="J29" i="21" s="1"/>
  <c r="I31" i="21"/>
  <c r="J31" i="21" s="1"/>
  <c r="I30" i="21"/>
  <c r="J30" i="21" s="1"/>
  <c r="I27" i="21"/>
  <c r="J27" i="21" s="1"/>
  <c r="I23" i="13"/>
  <c r="J23" i="13" s="1"/>
  <c r="I10" i="22"/>
  <c r="J10" i="22" s="1"/>
  <c r="I19" i="22"/>
  <c r="J19" i="22" s="1"/>
  <c r="I7" i="22"/>
  <c r="J7" i="22" s="1"/>
  <c r="I14" i="22"/>
  <c r="J14" i="22" s="1"/>
  <c r="I21" i="22"/>
  <c r="J21" i="22" s="1"/>
  <c r="I17" i="22"/>
  <c r="J17" i="22" s="1"/>
  <c r="I18" i="22"/>
  <c r="J18" i="22" s="1"/>
  <c r="I20" i="22"/>
  <c r="J20" i="22" s="1"/>
  <c r="I22" i="22"/>
  <c r="J22" i="22" s="1"/>
  <c r="I11" i="22"/>
  <c r="J11" i="22" s="1"/>
  <c r="I15" i="22"/>
  <c r="J15" i="22" s="1"/>
  <c r="I12" i="22"/>
  <c r="J12" i="22" s="1"/>
  <c r="I23" i="22"/>
  <c r="J23" i="22" s="1"/>
  <c r="I6" i="22"/>
  <c r="J6" i="22" s="1"/>
  <c r="I16" i="22"/>
  <c r="J16" i="22" s="1"/>
  <c r="I9" i="22"/>
  <c r="J9" i="22" s="1"/>
  <c r="I13" i="22"/>
  <c r="J13" i="22" s="1"/>
  <c r="I8" i="22"/>
  <c r="J8" i="22" s="1"/>
  <c r="I18" i="13"/>
  <c r="J18" i="13" s="1"/>
  <c r="I13" i="13"/>
  <c r="J13" i="13" s="1"/>
  <c r="I10" i="13"/>
  <c r="J10" i="13" s="1"/>
  <c r="I7" i="13"/>
  <c r="J7" i="13" s="1"/>
  <c r="I11" i="13"/>
  <c r="J11" i="13" s="1"/>
  <c r="I14" i="13"/>
  <c r="J14" i="13" s="1"/>
  <c r="I15" i="13"/>
  <c r="J15" i="13" s="1"/>
  <c r="I25" i="13"/>
  <c r="J25" i="13" s="1"/>
  <c r="I12" i="13"/>
  <c r="J12" i="13" s="1"/>
  <c r="I9" i="13"/>
  <c r="J9" i="13" s="1"/>
  <c r="I24" i="13"/>
  <c r="J24" i="13" s="1"/>
  <c r="I10" i="21"/>
  <c r="J10" i="21" s="1"/>
  <c r="I14" i="21"/>
  <c r="J14" i="21" s="1"/>
  <c r="I17" i="21"/>
  <c r="J17" i="21" s="1"/>
  <c r="I19" i="21"/>
  <c r="J19" i="21" s="1"/>
  <c r="I6" i="21"/>
  <c r="J6" i="21" s="1"/>
  <c r="I20" i="21"/>
  <c r="J20" i="21" s="1"/>
  <c r="I25" i="21"/>
  <c r="J25" i="21" s="1"/>
  <c r="I15" i="21"/>
  <c r="J15" i="21" s="1"/>
  <c r="I8" i="21"/>
  <c r="J8" i="21" s="1"/>
  <c r="I16" i="21"/>
  <c r="J16" i="21" s="1"/>
  <c r="I11" i="21"/>
  <c r="J11" i="21" s="1"/>
  <c r="I18" i="21"/>
  <c r="J18" i="21" s="1"/>
  <c r="I24" i="21"/>
  <c r="J24" i="21" s="1"/>
  <c r="I7" i="21"/>
  <c r="J7" i="21" s="1"/>
  <c r="I23" i="21"/>
  <c r="J23" i="21" s="1"/>
  <c r="I21" i="21"/>
  <c r="J21" i="21" s="1"/>
  <c r="I22" i="21"/>
  <c r="J22" i="21" s="1"/>
  <c r="I13" i="21"/>
  <c r="J13" i="21" s="1"/>
  <c r="I9" i="21"/>
  <c r="J9" i="21" s="1"/>
  <c r="I12" i="21"/>
  <c r="J12" i="21" s="1"/>
  <c r="H26" i="13"/>
  <c r="I26" i="13" s="1"/>
  <c r="J26" i="13" s="1"/>
  <c r="H24" i="22"/>
  <c r="I24" i="22" s="1"/>
  <c r="J24" i="22" s="1"/>
  <c r="H26" i="21"/>
  <c r="I26" i="21" s="1"/>
  <c r="J26" i="21" s="1"/>
  <c r="A4" i="6"/>
  <c r="A3" i="6"/>
  <c r="J32" i="22" l="1"/>
  <c r="D7" i="20" s="1"/>
  <c r="D9" i="20" s="1"/>
  <c r="C8" i="20" s="1"/>
  <c r="J36" i="13"/>
  <c r="D8" i="10" s="1"/>
  <c r="J36" i="21"/>
  <c r="D8" i="18" s="1"/>
  <c r="C7" i="20" l="1"/>
  <c r="C9" i="20" s="1"/>
  <c r="D10" i="10"/>
  <c r="D7" i="6"/>
  <c r="D8" i="6" s="1"/>
  <c r="D7" i="15"/>
  <c r="D8" i="15" s="1"/>
  <c r="D10" i="18"/>
  <c r="C8" i="18" s="1"/>
  <c r="C10" i="18" s="1"/>
  <c r="E9" i="18"/>
  <c r="E10" i="18" s="1"/>
  <c r="F9" i="18"/>
  <c r="C8" i="10"/>
  <c r="C10" i="10" s="1"/>
  <c r="E9" i="10"/>
  <c r="E10" i="10" s="1"/>
  <c r="F9" i="10"/>
  <c r="E27" i="5"/>
  <c r="E26" i="5"/>
  <c r="E24" i="5"/>
  <c r="E23" i="5"/>
  <c r="E22" i="5"/>
  <c r="E21" i="5"/>
  <c r="E20" i="5"/>
  <c r="E19" i="5"/>
  <c r="E25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G3" i="1"/>
  <c r="G4" i="1"/>
  <c r="G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F10" i="18" l="1"/>
  <c r="F10" i="10"/>
  <c r="G28" i="1"/>
  <c r="G29" i="1" s="1"/>
  <c r="E29" i="5" s="1"/>
  <c r="E28" i="5"/>
  <c r="E30" i="5" l="1"/>
  <c r="E31" i="5" s="1"/>
</calcChain>
</file>

<file path=xl/sharedStrings.xml><?xml version="1.0" encoding="utf-8"?>
<sst xmlns="http://schemas.openxmlformats.org/spreadsheetml/2006/main" count="952" uniqueCount="208">
  <si>
    <t>FLUORESCENTE</t>
  </si>
  <si>
    <t>NÃO</t>
  </si>
  <si>
    <t>LÂMPADA FLUORESCENTE 40 W</t>
  </si>
  <si>
    <t>LÂMPADA FLUORESCENTE 45 W</t>
  </si>
  <si>
    <t>LÂMPADA FLUORESCENTE 46 W</t>
  </si>
  <si>
    <t>LÂMPADA MISTA 160 W</t>
  </si>
  <si>
    <t>MISTA</t>
  </si>
  <si>
    <t>LÂMPADA MISTA 250 W</t>
  </si>
  <si>
    <t>MERCÚRIO</t>
  </si>
  <si>
    <t>SIM</t>
  </si>
  <si>
    <t>SÓDIO</t>
  </si>
  <si>
    <t>METÁLICO</t>
  </si>
  <si>
    <t>OUTROS</t>
  </si>
  <si>
    <t>REATOR 17 W</t>
  </si>
  <si>
    <t>REATOR 37 W</t>
  </si>
  <si>
    <t>RELÉ FOTOELÉTRICO IND 1,2 W</t>
  </si>
  <si>
    <t>LÂMPADA VAPOR DE MERCÚRIO 125 W</t>
  </si>
  <si>
    <t>LÂMPADA VAPOR DE MERCÚRIO 400 W</t>
  </si>
  <si>
    <t>TIPO DE CARGA</t>
  </si>
  <si>
    <t>TIPO DE LÂMPADA</t>
  </si>
  <si>
    <t>REATOR</t>
  </si>
  <si>
    <t>DATA DDE ATUALIZAÇÃO</t>
  </si>
  <si>
    <t>POTÊNCIA X QUANTIDADE [W]</t>
  </si>
  <si>
    <t>POTÊNCIA DA LÂMPADA [W]</t>
  </si>
  <si>
    <t>LÂMPADA VAPOR DE SÓDIO 070 W</t>
  </si>
  <si>
    <t>LÂMPADA VAPOR DE SÓDIO 100 W</t>
  </si>
  <si>
    <t>LÂMPADA VAPOR DE SÓDIO 150 W</t>
  </si>
  <si>
    <t>LÂMPADA VAPOR DE SÓDIO 250 W</t>
  </si>
  <si>
    <t>LÂMPADA VAPOR DE SÓDIO 400 W</t>
  </si>
  <si>
    <t>LÂMPADA VAPOR METÁLICO 250 W</t>
  </si>
  <si>
    <t>LÂMPADA VAPOR METÁLICO 400 W</t>
  </si>
  <si>
    <t>TOTAL DE LÂMPADAS</t>
  </si>
  <si>
    <t>CARGA TOTAL [W]</t>
  </si>
  <si>
    <t>CONSUMO TOTAL MENSAL ATUAL [KW.H]</t>
  </si>
  <si>
    <t>TIPO DE CARGA EXISTENTE</t>
  </si>
  <si>
    <t>TIPO DE LÂMPADA EXISTENTE</t>
  </si>
  <si>
    <t>POTÊNCIA DA LUMINÁRIA LED A INSTALAR [W]</t>
  </si>
  <si>
    <t>POTÊNCIA (LED) X QUANTIDADE [W]</t>
  </si>
  <si>
    <t>QTDE. TOTAL DE LUMINÁRIAS LED POTÊNCIA ATÉ 60W, 6000 LUMENS (MÍNIMO)</t>
  </si>
  <si>
    <t>NOVO CONSUMO TOTAL MENSAL (LED) [KW.H]</t>
  </si>
  <si>
    <t>REDUÇÃO DE CONSUMO %</t>
  </si>
  <si>
    <t>TOTAL DE LUMINÁRIAS LED A INSTALAR</t>
  </si>
  <si>
    <t>NOVA CARGA TOTAL (LED)[W]</t>
  </si>
  <si>
    <t>RESUMO</t>
  </si>
  <si>
    <t>ITEM</t>
  </si>
  <si>
    <t>ETAPAS DA OBRA</t>
  </si>
  <si>
    <t>%</t>
  </si>
  <si>
    <t>TOTAL</t>
  </si>
  <si>
    <t>1.0</t>
  </si>
  <si>
    <t>2.0</t>
  </si>
  <si>
    <t>TOTAL DA OBRA</t>
  </si>
  <si>
    <t xml:space="preserve">OBJETO:   </t>
  </si>
  <si>
    <t>CÓDIGO</t>
  </si>
  <si>
    <t>DESCRIÇÃO</t>
  </si>
  <si>
    <t>-</t>
  </si>
  <si>
    <t>UND</t>
  </si>
  <si>
    <t>M</t>
  </si>
  <si>
    <t>H</t>
  </si>
  <si>
    <t>COMPOSIÇÃO DE CUSTO UNITÁRIO</t>
  </si>
  <si>
    <t>MUNICIPIO :</t>
  </si>
  <si>
    <t>COMP.1</t>
  </si>
  <si>
    <t>FONTE</t>
  </si>
  <si>
    <t>QTDE.</t>
  </si>
  <si>
    <t>VALOR TOTAL</t>
  </si>
  <si>
    <t xml:space="preserve">SUBTOTAL </t>
  </si>
  <si>
    <t>CUSTO UNITÁRIO TOTAL S/ BDI</t>
  </si>
  <si>
    <t>CONECTOR PERFURANTE ISOLADO CDP-70</t>
  </si>
  <si>
    <t>VALOR UNIT.</t>
  </si>
  <si>
    <t>Administração central</t>
  </si>
  <si>
    <t>AC</t>
  </si>
  <si>
    <t xml:space="preserve">Custos financeiros </t>
  </si>
  <si>
    <t>DF</t>
  </si>
  <si>
    <t>Riscos, Seguros e Garantias</t>
  </si>
  <si>
    <t>R</t>
  </si>
  <si>
    <t>Lucro operacional</t>
  </si>
  <si>
    <t>L</t>
  </si>
  <si>
    <t>PIS</t>
  </si>
  <si>
    <t>I</t>
  </si>
  <si>
    <t>COFINS</t>
  </si>
  <si>
    <t>ISSQN</t>
  </si>
  <si>
    <t>CPRB</t>
  </si>
  <si>
    <t>BDI =</t>
  </si>
  <si>
    <t>CRONOGRAMA FÍSICO-FINANCEIRO</t>
  </si>
  <si>
    <t>Prop.:</t>
  </si>
  <si>
    <t xml:space="preserve">Obra: </t>
  </si>
  <si>
    <t xml:space="preserve">VALOR TOTAL DO ÍTEM </t>
  </si>
  <si>
    <t>DIAS</t>
  </si>
  <si>
    <t>COMPOSIÇÃO DO BDI - INSUMOS (*)</t>
  </si>
  <si>
    <t>OBRA ELÉTRICA DE MELHORIA EM I.P.</t>
  </si>
  <si>
    <t>COMPOSIÇÃO DO BDI - CONSTRUÇÃO E MANUTENÇÃO(*)</t>
  </si>
  <si>
    <t>S</t>
  </si>
  <si>
    <t>T</t>
  </si>
  <si>
    <t xml:space="preserve">CIDADE: </t>
  </si>
  <si>
    <t>FEV.2020</t>
  </si>
  <si>
    <t>REFER.:</t>
  </si>
  <si>
    <t>DATA:</t>
  </si>
  <si>
    <t>QTD</t>
  </si>
  <si>
    <t>BDI APLICADO</t>
  </si>
  <si>
    <t xml:space="preserve"> VALOR UNIT. S/ BDI</t>
  </si>
  <si>
    <t xml:space="preserve"> VALOR UNIT. C/ BDI</t>
  </si>
  <si>
    <t>VALOR TOTAL C/ BDI</t>
  </si>
  <si>
    <t>MERCADO</t>
  </si>
  <si>
    <t>BDI 1</t>
  </si>
  <si>
    <t>CONECTOR TIPO CUNHA</t>
  </si>
  <si>
    <t>SINAPI-I</t>
  </si>
  <si>
    <t>RELE FOTOELETRICO INTERNO E EXTERNO BIVOLT 1000 W, DE CONECTOR, SEM BASE</t>
  </si>
  <si>
    <t>PARAFUSO M16 EM ACO GALVANIZADO, COMPRIMENTO = 125 MM, DIAMETRO = 16 MM, ROSCA MAQUINA, CABECA QUADRADA</t>
  </si>
  <si>
    <t>PARAFUSO M16 EM ACO GALVANIZADO, COMPRIMENTO = 250 MM, DIAMETRO = 16 MM, ROSCA MAQUINA, CABECA QUADRADA</t>
  </si>
  <si>
    <t>COMPOSIÇÃO</t>
  </si>
  <si>
    <t>BDI 2</t>
  </si>
  <si>
    <t>PLANILHA ORÇAMENTÁRIA - TERMO DE REFERÊNCIA</t>
  </si>
  <si>
    <t>AGETOP-I</t>
  </si>
  <si>
    <t>CINTA DE ACO GALVANIZADO DIAM.190 MM</t>
  </si>
  <si>
    <t>REFERÊNCIA:   SINAPI - FEVEREIRO DE 2020 / AGETOP - ABRIL 2019</t>
  </si>
  <si>
    <t>SUPORTE PARA 4 PÉTALAS PARA LUMINÁRIA DE ILUMINAÇÃO PÚBLICA</t>
  </si>
  <si>
    <t>SUPORTE PARA 3 PÉTALAS PARA LUMINÁRIA DE ILUMINAÇÃO PÚBLICA</t>
  </si>
  <si>
    <t>SUPORTE PARA 2 PÉTALAS PARA LUMINÁRIA DE ILUMINAÇÃO PÚBLICA</t>
  </si>
  <si>
    <t>SUPORTE PARA 1 PÉTALA PARA LUMINÁRIA DE ILUMINAÇÃO PÚBLICA</t>
  </si>
  <si>
    <t>PREFEITURA MUNICIPAL DE PLANALTINA DE GOIÁS - GO</t>
  </si>
  <si>
    <t>OBRA DE MELHORIA EM I.P.</t>
  </si>
  <si>
    <t>PLANILHA DE ITENS DE ADESÃO - TERMO DE REFERÊNCIA</t>
  </si>
  <si>
    <t>ATA DE REGISTRO DE PREÇOS DE RESENDE - RJ  PP020/2020</t>
  </si>
  <si>
    <t>ITEM 01</t>
  </si>
  <si>
    <t>ITENS DE ADESÃO</t>
  </si>
  <si>
    <t>ABRIL. 2019</t>
  </si>
  <si>
    <t>REF. ATAS DE REGISTRO DE PREÇOS</t>
  </si>
  <si>
    <t>COSNUMO ATUAL - OUVIDOR - GO</t>
  </si>
  <si>
    <t>LÂMPADA FLUORESCENTE 80 W</t>
  </si>
  <si>
    <t>LÂMPADA FLUORESCENTE 100 W</t>
  </si>
  <si>
    <t>REATOR 15 W</t>
  </si>
  <si>
    <t>REATOR 25 W</t>
  </si>
  <si>
    <t>REATOR 26 W</t>
  </si>
  <si>
    <t>REATOR 27 W</t>
  </si>
  <si>
    <t>REATOR 54 W</t>
  </si>
  <si>
    <t>INATIVO FULORESCENTE 59</t>
  </si>
  <si>
    <t>TABELA DE CONVERSÃO PARA LUMINÁRIAS LED - OUVIDOR - GO</t>
  </si>
  <si>
    <t>QTDE. TOTAL DE LUMINÁRIAS LED POTÊNCIA ATÉ 100W, 10000 LUMENS (MÍNIMO)</t>
  </si>
  <si>
    <t>OUVIDOR - GO</t>
  </si>
  <si>
    <t>MELHORIA EM I.P. DO MUNICÍPIO DE OUVIDOR - GO</t>
  </si>
  <si>
    <t>COMP.2</t>
  </si>
  <si>
    <t>SERVIÇO DE REMOÇÃO DE CONJUNTO DE ILUMINAÇÃO EXISTENTE EM POSTE, COMPOSTO POR BRAÇO DE ILUMINAÇÃO PÚBLICA, LUMINÁRIA CONVENCIONAL, LÂMPADA, REATOR, RELÉ FOTOELÉTRICO, CABOS E CONECTORES. ENTREGA DOS MATERIAIS RETIRADOS EM BOM ESTADO JUNTO AO ALMOXARIFADO DA PREFEITURA.</t>
  </si>
  <si>
    <t>COMP.3</t>
  </si>
  <si>
    <t>COMP.4</t>
  </si>
  <si>
    <t>COMP.5</t>
  </si>
  <si>
    <t>COMP.6</t>
  </si>
  <si>
    <t>AGETOP-S</t>
  </si>
  <si>
    <t>PLACA DE OBRA PLOTADA EM CHAPA METÁLICA 26 , AFIXADA EM CAVALETES DE MADEIRA DE LEI (VIGOTAS 6X12CM) - PADRÃO GOINFRA</t>
  </si>
  <si>
    <t>M²</t>
  </si>
  <si>
    <t>COMP.7</t>
  </si>
  <si>
    <t>AGETOP-MO</t>
  </si>
  <si>
    <t>ELETRICISTA</t>
  </si>
  <si>
    <t>AJUDANTE</t>
  </si>
  <si>
    <t>POSTE/TRAFO - CAMINHÃO MUNCK 12 TON. (MÍNIMO 4H/DIA)</t>
  </si>
  <si>
    <t>COTAÇÃO</t>
  </si>
  <si>
    <t>DESCARTE DE RESÍDUO EM LOCAL APROPRIADO, POR KG</t>
  </si>
  <si>
    <t>KG</t>
  </si>
  <si>
    <t>SERVIÇO DE TRATAMENTO E DISPOSIÇÃO FINAL DE RESÍDUOS CLASSE I DA ILUMINAÇÃO PÚBLICA, POR KG (CONSIDERADOS 20% DOS CONJUNTOS DE ILUMINAÇÃO A SEREM DESCARTADOS, 5 KG POR CONJUNTO)</t>
  </si>
  <si>
    <t>TKM</t>
  </si>
  <si>
    <t>FORNECIMENTO DE DISPOSITIVO DE TELEGERENCIAMENTO COMPOSTO POR MÓDULO INDIVIDUAL PARA BASE DE 7 PINOS</t>
  </si>
  <si>
    <t>FORNECIMENTO DE DISPOSITIVO CONCENTRADOR, COM LICENÇA DE USO DE SOFTWARE POR 12 MESES</t>
  </si>
  <si>
    <t>COMP.8</t>
  </si>
  <si>
    <t>SERVIÇO DE INSTALAÇÃO DE MÓDULO DE TELEGERENCIAMENTO INDIVIDUAL EM BASE 7 PINOS DE LUMINÁRIA LED</t>
  </si>
  <si>
    <t>COMP.9</t>
  </si>
  <si>
    <t>SERVIÇO DE INSTALAÇÃO DE DISPOSITIVO CONCENTRADOR PARA TELEGERENCIAMENTO EM POSTE DE CONCRETO EXISTENTE</t>
  </si>
  <si>
    <t>PREFEITURA MUNICIPAL DE OUVIDOR - GO</t>
  </si>
  <si>
    <t>MATERIAIS E SERVIÇOS DO SISTEMA DE REGISTRO DE PREÇOS (SEM CONTEMPLAR TELEGESTÃO, SEM ITENS DE ADESÃO)</t>
  </si>
  <si>
    <t>BRAÇO PARA ILUMINAÇÃO PÚBLICA GALVANIZADO CURVO COM SAPATA, CONFECCIONADO EM AÇO CARBONO 1010/1020, DE DIÂMETRO EXTERNO DE 48,3mm, ESPESSURA DE 1,20mm, COM PROJEÇÃO HORIZONTAL DE 2,34 METROS, PROJEÇÃO VERTICAL DE 1,84 METROS, COMPRIMENTO TOTAL DE 3 METROS, COM SAPATA DE COMPRIMENTO 380mm, COM ABAS IGUAIS DE 74mm, ESPESSURA DE 3mm, COM CHAPA DE REFORÇO DE 50X50X3,0mm, COM 02 (DOIS) FUROS EQUIDISTANTES, À 300mm, SENDO O FURO INFERIOR DA SAPATA DO TIPO OBLONGO. ACABAMENTO COM ZINCAGEM A FOGO, SEM EMENDAS, CANTOS VIVOS E REBARBAS, CONFORME PROJETO.</t>
  </si>
  <si>
    <t>BRAÇO ORNAMENTAL PARA LUMINÁRIA DESCRIÇÃO: BRAÇO ORNAMENTAL, FABRICAÇÃO NACIONAL, PARA APLICAÇÃO EM AVENIDAS E RUAS DE TRÁFEGO INTENSO, PODENDO SER USADO UNI E BILATERALMENTE, CONFORMADO EM AÇO CARBONO SAE 1010/1020 NBR 8261, 02 TUBOS PARALELOS DE 3000MM COM DIÂMETRO DE 48,3MM ESPESSURA 3MM, SEPARADOS EQUIDISTANTES POR 4 TUBOS DE 25,4MM X 120MM, ESPESSURA DE 2MM PARTINDO DA BASE A UM ÂNGULO DE 45º E CURVATURA LONGA TERMINANDO NO PONTO DO BRAÇO COM INCLINAÇÃO DE 5º PARA MELHOR POSICIONAMENTO DA LUMINÁRIA, E, TENDO NESTA EXTREMIDADE UM ANEL PARA FIXAÇÃO DA LUMINÁRIA DE 60,3MM X 10MM FIXADO COM SOLDA TRANSVERSAL. A BASE DO BRAÇO EM PERFIL "U" 38X38X76X550MM, ESPESSURA DE 3,75MM, TENDO NUMA DAS EXTREMIDADES FURO DE 18MM E NA OUTRA EXTREMIDADE DISTANCIADOS CENTRO A CENTRO DOS FUROS 500MM, UM FURO OBLONGO DE 18MM E A 10MM DA PARTE INFERIOR DA EXTREMIDADE DA BASE UM FURO DE 25,4MM.</t>
  </si>
  <si>
    <t>QTDE. TOTAL DE LUMINÁRIAS LED POTÊNCIA ATÉ 220W, 22000 LUMENS (MÍNIMO)</t>
  </si>
  <si>
    <t>QTDE. TOTAL DE LUMINÁRIAS LED POTÊNCIA ATÉ 270W, 27000 LUMENS (MÍNIMO)</t>
  </si>
  <si>
    <t>SERVIÇO DE INSTALAÇÃO DE BRAÇO DE ILUMINAÇÃO PÚBLICA DE 3 METROS DE COMPRIMENTO E LUMINÁRIA LED PÚBLICA, POTÊNCIA ENTRE 60-270W, CONTEMPLANDO CABOS, CONECTORES E RELÉ FOTOELÉTRICO, EXCLUSO MATERIAIS</t>
  </si>
  <si>
    <t>SERVIÇO DE INSTALAÇÃO DE SUPORTE DE 4 PÉTALAS E 04 LUMINÁRIAS LED PÚBLICAS, POTÊNCIA ENTRE 60-270W, CONTEMPLANDO CABOS, CONECTORES E RELÉS FOTOELÉTRICOS, EXCLUSO MATERIAIS</t>
  </si>
  <si>
    <t>SERVIÇO DE INSTALAÇÃO DE SUPORTE DE 3 PÉTALAS E 03 LUMINÁRIAS LED PÚBLICAS, POTÊNCIA ENTRE 60-270W, CONTEMPLANDO CABOS, CONECTORES E RELÉS FOTOELÉTRICOS, EXCLUSO MATERIAIS</t>
  </si>
  <si>
    <t>SERVIÇO DE INSTALAÇÃO DE SUPORTE DE 2 PÉTALAS E 02 LUMINÁRIAS LED PÚBLICAS, POTÊNCIA ENTRE 60-270W, CONTEMPLANDO CABOS, CONECTORES E RELÉS FOTOELÉTRICOS, EXCLUSO MATERIAIS</t>
  </si>
  <si>
    <t>SERVIÇO DE INSTALAÇÃO DE SUPORTE DE 1 PÉTALA E 01 LUMINÁRIA LED PÚBLICA, POTÊNCIA ENTRE 60-270W, CONTEMPLANDO CABOS, CONECTORES E RELÉS FOTOELÉTRICOS, EXCLUSO MATERIAIS</t>
  </si>
  <si>
    <t>ATA DE REGISTRO DE PREÇOS DE RECIFE - PE PE02/2019</t>
  </si>
  <si>
    <t>ITEM 1.3</t>
  </si>
  <si>
    <t>ITEM 3.1</t>
  </si>
  <si>
    <t>ITEM 3.2</t>
  </si>
  <si>
    <t>QUANT</t>
  </si>
  <si>
    <r>
      <t xml:space="preserve">LUMINÁRIA LED PARA APLICAÇÃO EM ILUMINAÇÃO PÚBLICA, CORPO EM ALUMÍNIO INJETADO A ALTA PRESSÃO, CONEXÃO EM TUBOS COM DIÂMETRO DE 48,3MM À 60,3MM, FLUXO LUMINOSO DE SAÍDA MÍNIMO 6.000 LÚMENS, </t>
    </r>
    <r>
      <rPr>
        <b/>
        <sz val="10"/>
        <color theme="1"/>
        <rFont val="Arial"/>
        <family val="2"/>
      </rPr>
      <t>POTÊNCIA TOTAL MÁXIMA DE 60W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TODOS OS LAUDOS TÉCNICOS ACIMA COM AS CARACTERÍSTICAS TÉCNICAS EXIGIDAS DEVERÃO ESTAR CONTIDAS NO ENVELOPE DE HABILITAÇÃO, PARA A ANÁLISE PRÉVIA DA COMISSÃO DE LICITAÇÃO.</t>
    </r>
  </si>
  <si>
    <r>
      <t xml:space="preserve">LUMINÁRIA LED PARA APLICAÇÃO EM ILUMINAÇÃO PÚBLICA, CORPO EM ALUMÍNIO INJETADO A ALTA PRESSÃO, CONEXÃO EM TUBOS COM DIÂMETRO DE 48,3MM À 60,3MM, FLUXO LUMINOSO DE SAÍDA MÍNIMO 10.000 LÚMENS, </t>
    </r>
    <r>
      <rPr>
        <b/>
        <sz val="10"/>
        <color theme="1"/>
        <rFont val="Arial"/>
        <family val="2"/>
      </rPr>
      <t>POTÊNCIA TOTAL MÁXIMA DE 100W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TODOS OS LAUDOS TÉCNICOS ACIMA COM AS CARACTERÍSTICAS TÉCNICAS EXIGIDAS DEVERÃO ESTAR CONTIDAS NO ENVELOPE DE HABILITAÇÃO, PARA A ANÁLISE PRÉVIA DA COMISSÃO DE LICITAÇÃO.</t>
    </r>
  </si>
  <si>
    <r>
      <t xml:space="preserve">LUMINÁRIA LED PARA APLICAÇÃO EM ILUMINAÇÃO PÚBLICA, CORPO EM ALUMÍNIO INJETADO A ALTA PRESSÃO, CONEXÃO EM TUBOS COM DIÂMETRO DE 48,3MM À 60,3MM, FLUXO LUMINOSO DE SAÍDA MÍNIMO 22.000 LÚMENS, </t>
    </r>
    <r>
      <rPr>
        <b/>
        <sz val="10"/>
        <color theme="1"/>
        <rFont val="Arial"/>
        <family val="2"/>
      </rPr>
      <t>POTÊNCIA TOTAL MÁXIMA DE 220W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TODOS OS LAUDOS TÉCNICOS ACIMA COM AS CARACTERÍSTICAS TÉCNICAS EXIGIDAS DEVERÃO ESTAR CONTIDAS NO ENVELOPE DE HABILITAÇÃO, PARA A ANÁLISE PRÉVIA DA COMISSÃO DE LICITAÇÃO.</t>
    </r>
  </si>
  <si>
    <r>
      <t xml:space="preserve">LUMINÁRIA LED PARA APLICAÇÃO EM ILUMINAÇÃO PÚBLICA, CORPO EM ALUMÍNIO INJETADO A ALTA PRESSÃO, CONEXÃO EM TUBOS COM DIÂMETRO DE 48,3MM À 60,3MM, FLUXO LUMINOSO DE SAÍDA MÍNIMO 27.000 LÚMENS, </t>
    </r>
    <r>
      <rPr>
        <b/>
        <sz val="10"/>
        <color theme="1"/>
        <rFont val="Arial"/>
        <family val="2"/>
      </rPr>
      <t>POTÊNCIA TOTAL MÁXIMA DE 270W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TODOS OS LAUDOS TÉCNICOS ACIMA COM AS CARACTERÍSTICAS TÉCNICAS EXIGIDAS DEVERÃO ESTAR CONTIDAS NO ENVELOPE DE HABILITAÇÃO, PARA A ANÁLISE PRÉVIA DA COMISSÃO DE LICITAÇÃO.</t>
    </r>
  </si>
  <si>
    <r>
      <t xml:space="preserve">CABO SINTENAX 1 KV No. 1,5 MM2 </t>
    </r>
    <r>
      <rPr>
        <b/>
        <sz val="10"/>
        <color theme="1"/>
        <rFont val="Arial"/>
        <family val="2"/>
      </rPr>
      <t>(CONSIDERADO 8 METROS POR BRAÇO DE ILUMINAÇÃO)</t>
    </r>
  </si>
  <si>
    <r>
      <t xml:space="preserve">FITA ISOLANTE, ROLO DE 20,00 M </t>
    </r>
    <r>
      <rPr>
        <b/>
        <sz val="10"/>
        <color theme="1"/>
        <rFont val="Arial"/>
        <family val="2"/>
      </rPr>
      <t>(CONSIDERADO 1 ROLO DE 20 METROS PARA 10 CJ. DE ILUMINAÇÃO A INSTALAR)</t>
    </r>
  </si>
  <si>
    <r>
      <t>TRANSPORTE DE MATERIAIS/EQUIPAMENTOS/OUTROS ( INCLUSIVE OS DA MOBILIZAÇÃO E DESMOBILIZAÇÃO ) - CAMINHÃO CARROCERIA MADEIRA 15 T ( INCLUSO NO VALOR O RETORNO )</t>
    </r>
    <r>
      <rPr>
        <b/>
        <sz val="10"/>
        <color theme="1"/>
        <rFont val="Arial"/>
        <family val="2"/>
      </rPr>
      <t xml:space="preserve"> (CONSIDERADOS 200KM DE DESLOCAMENTO)</t>
    </r>
  </si>
  <si>
    <r>
      <t xml:space="preserve">BDI 1 </t>
    </r>
    <r>
      <rPr>
        <sz val="8"/>
        <color rgb="FF000000"/>
        <rFont val="Arial"/>
        <family val="2"/>
      </rPr>
      <t>(INSUMO)</t>
    </r>
    <r>
      <rPr>
        <sz val="10"/>
        <color rgb="FF000000"/>
        <rFont val="Arial"/>
        <family val="2"/>
      </rPr>
      <t>:</t>
    </r>
  </si>
  <si>
    <r>
      <t xml:space="preserve">BDI 2 </t>
    </r>
    <r>
      <rPr>
        <sz val="8"/>
        <color rgb="FF000000"/>
        <rFont val="Arial"/>
        <family val="2"/>
      </rPr>
      <t>(SERVIÇO)</t>
    </r>
    <r>
      <rPr>
        <sz val="10"/>
        <color rgb="FF000000"/>
        <rFont val="Arial"/>
        <family val="2"/>
      </rPr>
      <t>:</t>
    </r>
  </si>
  <si>
    <t>REF. SINAPI COM DESONERAÇÃO:</t>
  </si>
  <si>
    <t>REF. AGETOP COM DESONERAÇÃO:</t>
  </si>
  <si>
    <r>
      <rPr>
        <vertAlign val="superscript"/>
        <sz val="10"/>
        <color indexed="8"/>
        <rFont val="Arial"/>
        <family val="2"/>
      </rPr>
      <t>(**)</t>
    </r>
    <r>
      <rPr>
        <sz val="10"/>
        <color indexed="8"/>
        <rFont val="Arial"/>
        <family val="2"/>
      </rPr>
      <t xml:space="preserve"> CONTRIBUIÇÃO PREVIDENCIÁRIA SOBRE A RECEITA BRUTA. ALÍQUOTA DEFINIDA PELA LEI 12.844/2013.</t>
    </r>
  </si>
  <si>
    <r>
      <rPr>
        <vertAlign val="superscript"/>
        <sz val="10"/>
        <color indexed="8"/>
        <rFont val="Arial"/>
        <family val="2"/>
      </rPr>
      <t>(*)</t>
    </r>
    <r>
      <rPr>
        <sz val="10"/>
        <color indexed="8"/>
        <rFont val="Arial"/>
        <family val="2"/>
      </rPr>
      <t xml:space="preserve"> ESTA COMPOSIÇÃO DO BDI SEGUE AS ORIENTAÇÕES DO ACÓRDÃO 2622/2013 DO TCU.</t>
    </r>
  </si>
  <si>
    <r>
      <t xml:space="preserve">LUMINÁRIA LED PARA APLICAÇÃO EM ILUMINAÇÃO PÚBLICA, CORPO EM ALUMÍNIO INJETADO A ALTA PRESSÃO, CONEXÃO EM TUBOS COM DIÂMETRO DE 48,3MM À 60,3MM, FLUXO LUMINOSO DE SAÍDA MÍNIMO 6.000 LÚMENS, </t>
    </r>
    <r>
      <rPr>
        <b/>
        <sz val="10"/>
        <color theme="1"/>
        <rFont val="Arial"/>
        <family val="2"/>
      </rPr>
      <t>POTÊNCIA TOTAL MÁXIMA DE 60W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  <r>
      <rPr>
        <b/>
        <sz val="10"/>
        <color theme="1"/>
        <rFont val="Arial"/>
        <family val="2"/>
      </rPr>
      <t>(FORNECIDO PELA CONTRATANTE)</t>
    </r>
  </si>
  <si>
    <r>
      <t xml:space="preserve">LUMINÁRIA LED PARA APLICAÇÃO EM ILUMINAÇÃO PÚBLICA, CORPO EM ALUMÍNIO INJETADO A ALTA PRESSÃO, CONEXÃO EM TUBOS COM DIÂMETRO DE 48,3MM À 60,3MM, FLUXO LUMINOSO DE SAÍDA MÍNIMO 10.000 LÚMENS, </t>
    </r>
    <r>
      <rPr>
        <b/>
        <sz val="10"/>
        <color theme="1"/>
        <rFont val="Arial"/>
        <family val="2"/>
      </rPr>
      <t>POTÊNCIA TOTAL MÁXIMA DE 100W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  <r>
      <rPr>
        <b/>
        <sz val="10"/>
        <color theme="1"/>
        <rFont val="Arial"/>
        <family val="2"/>
      </rPr>
      <t>(FORNECIDO PELA CONTRATANTE)</t>
    </r>
  </si>
  <si>
    <r>
      <t xml:space="preserve">LUMINÁRIA LED PARA APLICAÇÃO EM ILUMINAÇÃO PÚBLICA, CORPO EM ALUMÍNIO INJETADO A ALTA PRESSÃO, CONEXÃO EM TUBOS COM DIÂMETRO DE 48,3MM À 60,3MM, FLUXO LUMINOSO DE SAÍDA MÍNIMO 22.000 LÚMENS, </t>
    </r>
    <r>
      <rPr>
        <b/>
        <sz val="10"/>
        <color theme="1"/>
        <rFont val="Arial"/>
        <family val="2"/>
      </rPr>
      <t>POTÊNCIA TOTAL MÁXIMA DE 220W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  <r>
      <rPr>
        <b/>
        <sz val="10"/>
        <color theme="1"/>
        <rFont val="Arial"/>
        <family val="2"/>
      </rPr>
      <t xml:space="preserve"> (FORNECIDO PELA CONTRATANTE)</t>
    </r>
  </si>
  <si>
    <r>
      <t xml:space="preserve">LUMINÁRIA LED PARA APLICAÇÃO EM ILUMINAÇÃO PÚBLICA, CORPO EM ALUMÍNIO INJETADO A ALTA PRESSÃO, CONEXÃO EM TUBOS COM DIÂMETRO DE 48,3MM À 60,3MM, FLUXO LUMINOSO DE SAÍDA MÍNIMO 27.000 LÚMENS, </t>
    </r>
    <r>
      <rPr>
        <b/>
        <sz val="10"/>
        <color theme="1"/>
        <rFont val="Arial"/>
        <family val="2"/>
      </rPr>
      <t>POTÊNCIA TOTAL MÁXIMA DE 270W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  <r>
      <rPr>
        <b/>
        <sz val="10"/>
        <color theme="1"/>
        <rFont val="Arial"/>
        <family val="2"/>
      </rPr>
      <t xml:space="preserve"> (FORNECIDO PELA CONTRATANTE)</t>
    </r>
  </si>
  <si>
    <r>
      <t xml:space="preserve">BDI 1 </t>
    </r>
    <r>
      <rPr>
        <sz val="8"/>
        <color rgb="FF000000"/>
        <rFont val="Arial"/>
        <family val="2"/>
      </rPr>
      <t>(INSUMOS)</t>
    </r>
    <r>
      <rPr>
        <sz val="10"/>
        <color rgb="FF000000"/>
        <rFont val="Arial"/>
        <family val="2"/>
      </rPr>
      <t>:</t>
    </r>
  </si>
  <si>
    <r>
      <t xml:space="preserve">BDI 2 </t>
    </r>
    <r>
      <rPr>
        <sz val="8"/>
        <color rgb="FF000000"/>
        <rFont val="Arial"/>
        <family val="2"/>
      </rPr>
      <t>(SERVIÇOS)</t>
    </r>
    <r>
      <rPr>
        <sz val="10"/>
        <color rgb="FF000000"/>
        <rFont val="Arial"/>
        <family val="2"/>
      </rPr>
      <t>:</t>
    </r>
  </si>
  <si>
    <r>
      <t xml:space="preserve">LUMINÁRIA LED PARA APLICAÇÃO EM ILUMINAÇÃO PÚBLICA, CORPO EM ALUMÍNIO INJETADO A ALTA PRESSÃO, CONEXÃO EM TUBOS COM DIÂMETRO DE 48,3MM À 60,3MM, FLUXO LUMINOSO DE SAÍDA MÍNIMO 10.000 LÚMENS, </t>
    </r>
    <r>
      <rPr>
        <b/>
        <sz val="10"/>
        <color theme="1"/>
        <rFont val="Arial"/>
        <family val="2"/>
      </rPr>
      <t>POTÊNCIA TOTAL MÁXIMA DE 100W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  <r>
      <rPr>
        <b/>
        <sz val="10"/>
        <color theme="1"/>
        <rFont val="Arial"/>
        <family val="2"/>
      </rPr>
      <t xml:space="preserve"> (FORNECIDO PELA CONTRATANTE)</t>
    </r>
  </si>
  <si>
    <r>
      <t xml:space="preserve">LUMINÁRIA LED PARA APLICAÇÃO EM ILUMINAÇÃO PÚBLICA, CORPO EM ALUMÍNIO INJETADO A ALTA PRESSÃO, CONEXÃO EM TUBOS COM DIÂMETRO DE 48,3MM À 60,3MM, FLUXO LUMINOSO DE SAÍDA MÍNIMO 6.000 LÚMENS, </t>
    </r>
    <r>
      <rPr>
        <b/>
        <sz val="10"/>
        <color theme="1"/>
        <rFont val="Arial"/>
        <family val="2"/>
      </rPr>
      <t>POTÊNCIA TOTAL MÁXIMA DE 60W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TOMADA PARA RELÉ FOTOELÉTRICO DE 3 PINOS INCORPORADA,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</si>
  <si>
    <r>
      <t xml:space="preserve">LUMINÁRIA LED PARA APLICAÇÃO EM ILUMINAÇÃO PÚBLICA, CORPO EM ALUMÍNIO INJETADO A ALTA PRESSÃO, CONEXÃO EM TUBOS COM DIÂMETRO DE 48,3MM À 60,3MM, FLUXO LUMINOSO DE SAÍDA MÍNIMO 10.000 LÚMENS, </t>
    </r>
    <r>
      <rPr>
        <b/>
        <sz val="10"/>
        <color theme="1"/>
        <rFont val="Arial"/>
        <family val="2"/>
      </rPr>
      <t>POTÊNCIA TOTAL MÁXIMA DE 100W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</t>
    </r>
  </si>
  <si>
    <r>
      <t xml:space="preserve">LUMINÁRIA LED PARA APLICAÇÃO EM ILUMINAÇÃO PÚBLICA, CORPO EM ALUMÍNIO INJETADO A ALTA PRESSÃO, CONEXÃO EM TUBOS COM DIÂMETRO DE 48,3MM À 60,3MM, FLUXO LUMINOSO DE SAÍDA MÍNIMO 22.000 LÚMENS, </t>
    </r>
    <r>
      <rPr>
        <b/>
        <sz val="10"/>
        <color theme="1"/>
        <rFont val="Arial"/>
        <family val="2"/>
      </rPr>
      <t>POTÊNCIA TOTAL MÁXIMA DE 220W</t>
    </r>
    <r>
      <rPr>
        <sz val="10"/>
        <color theme="1"/>
        <rFont val="Arial"/>
        <family val="2"/>
      </rPr>
      <t xml:space="preserve"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 </t>
    </r>
  </si>
  <si>
    <r>
      <t xml:space="preserve">LUMINÁRIA LED PARA APLICAÇÃO EM ILUMINAÇÃO PÚBLICA, CORPO EM ALUMÍNIO INJETADO A ALTA PRESSÃO, CONEXÃO EM TUBOS COM DIÂMETRO DE 48,3MM À 60,3MM, FLUXO LUMINOSO DE SAÍDA MÍNIMO 27.000 LÚMENS, </t>
    </r>
    <r>
      <rPr>
        <b/>
        <sz val="10"/>
        <color theme="1"/>
        <rFont val="Arial"/>
        <family val="2"/>
      </rPr>
      <t>POTÊNCIA TOTAL MÁXIMA DE 270W</t>
    </r>
    <r>
      <rPr>
        <sz val="10"/>
        <color theme="1"/>
        <rFont val="Arial"/>
        <family val="2"/>
      </rPr>
      <t>, EFICIÊNCIA MÍNIMA DA LUMINÁRIA DE 100LM/W, GRAU DE PROTEÇÃO MÍNIMO IP66, GRAU DE PROTEÇÃO CONTRA IMPACTOS MECÂNICOS IK08 (MÍN), PROTETOR DE SURTO 10KV/10KA POSICIONADO NO MESMO COMPARTIMENTO DO DRIVER, TENSÃO DE OPERAÇÃO NOMINAL 220VAC (+/-10%) OU FAIXA DE VARIAÇÃO DE TENSÃO SUPERIOR, FREQUÊNCIA 50/60HZ, TEMPERATURA DE COR DE 5000K (+/-500K), IRC MAIOR OU IGUAL A 70, FATOR DE POTÊNCIA ACIMA DE 0,92, THD &lt; 15%, CERTIFICAÇÃO INMETRO ATIVA VÁLIDA, VIDA ÚTIL MÍNIMA DE 50.000 HORAS, GARANTIA MÍNIMA DE 05 ANOS. DEVERÃO SER APRESENTADOS OS LAUDOS COMPROBATÓRIOS DOS ENSAIOS DE GRAU DE PROTEÇÃO (IP), RESISTÊNCIA A IMPACTOS (IK), POTÊNCIA NOMINAL, FLUXO LUMINOSO DA LUMINÁRIA, TENSÃO ELÉTRICA, THD, FATOR DE POTÊNCIA, TEMPERATURA DE COR, LM-80, LM-79, VIDA ÚTIL, DEVIDAMENTE REALIZADOS POR LABORATÓRIO ACREDITADO PELO INMETRO.</t>
    </r>
  </si>
  <si>
    <t>__________________________________</t>
  </si>
  <si>
    <t>Ouvidor - GO, 03 de julho de 2020.</t>
  </si>
  <si>
    <t>Marcus Paulo Silva Rocha Aguiar</t>
  </si>
  <si>
    <t>Engenheiro Eletricista - CREA DF 18.876/D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</si>
</sst>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(* #,##0.00_);_(* \(#,##0.00\);_(* &quot;-&quot;??_);_(@_)"/>
    <numFmt numFmtId="166" formatCode="_(* #,##0.00_);_(* \(#,##0.00\);_(* \-??_);_(@_)"/>
    <numFmt numFmtId="167" formatCode="0.0%"/>
  </numFmts>
  <fonts count="2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b/>
      <sz val="14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indexed="8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</cellStyleXfs>
  <cellXfs count="219">
    <xf numFmtId="0" fontId="0" fillId="0" borderId="0" xfId="0"/>
    <xf numFmtId="0" fontId="9" fillId="0" borderId="0" xfId="1" applyFont="1"/>
    <xf numFmtId="44" fontId="9" fillId="0" borderId="0" xfId="1" applyNumberFormat="1" applyFont="1"/>
    <xf numFmtId="1" fontId="7" fillId="6" borderId="1" xfId="3" applyNumberFormat="1" applyFont="1" applyFill="1" applyBorder="1" applyAlignment="1">
      <alignment horizontal="center" vertical="top"/>
    </xf>
    <xf numFmtId="0" fontId="9" fillId="0" borderId="0" xfId="1" applyFont="1" applyAlignment="1">
      <alignment vertical="top"/>
    </xf>
    <xf numFmtId="44" fontId="9" fillId="0" borderId="0" xfId="1" applyNumberFormat="1" applyFont="1" applyAlignment="1">
      <alignment vertical="top"/>
    </xf>
    <xf numFmtId="0" fontId="9" fillId="0" borderId="0" xfId="1" applyFont="1" applyAlignment="1">
      <alignment horizontal="center" vertical="top"/>
    </xf>
    <xf numFmtId="0" fontId="9" fillId="0" borderId="15" xfId="1" applyFont="1" applyBorder="1" applyAlignment="1">
      <alignment vertical="top"/>
    </xf>
    <xf numFmtId="0" fontId="16" fillId="0" borderId="16" xfId="1" applyFont="1" applyBorder="1" applyAlignment="1">
      <alignment vertical="top"/>
    </xf>
    <xf numFmtId="0" fontId="16" fillId="0" borderId="17" xfId="1" applyFont="1" applyBorder="1" applyAlignment="1">
      <alignment vertical="top"/>
    </xf>
    <xf numFmtId="0" fontId="16" fillId="0" borderId="18" xfId="1" applyFont="1" applyBorder="1" applyAlignment="1">
      <alignment vertical="top"/>
    </xf>
    <xf numFmtId="0" fontId="16" fillId="0" borderId="19" xfId="1" applyFont="1" applyBorder="1" applyAlignment="1">
      <alignment vertical="top"/>
    </xf>
    <xf numFmtId="0" fontId="16" fillId="0" borderId="20" xfId="1" applyFont="1" applyBorder="1" applyAlignment="1">
      <alignment vertical="top"/>
    </xf>
    <xf numFmtId="0" fontId="16" fillId="0" borderId="21" xfId="1" applyFont="1" applyBorder="1" applyAlignment="1">
      <alignment vertical="top"/>
    </xf>
    <xf numFmtId="0" fontId="16" fillId="0" borderId="22" xfId="1" applyFont="1" applyBorder="1" applyAlignment="1">
      <alignment vertical="top"/>
    </xf>
    <xf numFmtId="0" fontId="16" fillId="0" borderId="20" xfId="1" applyFont="1" applyBorder="1" applyAlignment="1">
      <alignment vertical="top" wrapText="1"/>
    </xf>
    <xf numFmtId="0" fontId="16" fillId="0" borderId="21" xfId="1" applyFont="1" applyBorder="1" applyAlignment="1">
      <alignment vertical="top" wrapText="1"/>
    </xf>
    <xf numFmtId="0" fontId="16" fillId="0" borderId="22" xfId="1" applyFont="1" applyBorder="1" applyAlignment="1">
      <alignment vertical="top" wrapText="1"/>
    </xf>
    <xf numFmtId="0" fontId="9" fillId="0" borderId="10" xfId="1" applyFont="1" applyBorder="1" applyAlignment="1">
      <alignment horizontal="center" vertical="top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10" fontId="7" fillId="0" borderId="3" xfId="2" applyNumberFormat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/>
    </xf>
    <xf numFmtId="0" fontId="4" fillId="0" borderId="5" xfId="1" applyFont="1" applyBorder="1" applyAlignment="1">
      <alignment horizontal="center" vertical="top"/>
    </xf>
    <xf numFmtId="0" fontId="7" fillId="0" borderId="23" xfId="1" applyFont="1" applyBorder="1" applyAlignment="1">
      <alignment vertical="top"/>
    </xf>
    <xf numFmtId="10" fontId="4" fillId="0" borderId="1" xfId="2" applyNumberFormat="1" applyFont="1" applyFill="1" applyBorder="1" applyAlignment="1">
      <alignment horizontal="center" vertical="top" wrapText="1"/>
    </xf>
    <xf numFmtId="44" fontId="4" fillId="0" borderId="6" xfId="3" applyNumberFormat="1" applyFont="1" applyFill="1" applyBorder="1" applyAlignment="1">
      <alignment horizontal="right" vertical="top"/>
    </xf>
    <xf numFmtId="167" fontId="7" fillId="3" borderId="7" xfId="2" applyNumberFormat="1" applyFont="1" applyFill="1" applyBorder="1" applyAlignment="1">
      <alignment horizontal="center" vertical="top" wrapText="1"/>
    </xf>
    <xf numFmtId="44" fontId="7" fillId="3" borderId="7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top"/>
    </xf>
    <xf numFmtId="10" fontId="4" fillId="0" borderId="0" xfId="2" applyNumberFormat="1" applyFont="1" applyAlignment="1">
      <alignment vertical="top"/>
    </xf>
    <xf numFmtId="4" fontId="4" fillId="0" borderId="0" xfId="1" applyNumberFormat="1" applyFont="1" applyAlignment="1">
      <alignment vertical="top" wrapText="1"/>
    </xf>
    <xf numFmtId="0" fontId="23" fillId="0" borderId="0" xfId="10" applyFont="1" applyAlignment="1">
      <alignment vertical="top"/>
    </xf>
    <xf numFmtId="0" fontId="4" fillId="0" borderId="0" xfId="10" applyFont="1" applyBorder="1" applyAlignment="1">
      <alignment horizontal="left" vertical="top"/>
    </xf>
    <xf numFmtId="49" fontId="14" fillId="0" borderId="0" xfId="11" applyNumberFormat="1" applyFont="1" applyFill="1" applyBorder="1" applyAlignment="1">
      <alignment horizontal="left" vertical="top"/>
    </xf>
    <xf numFmtId="10" fontId="14" fillId="0" borderId="0" xfId="11" applyNumberFormat="1" applyFont="1" applyFill="1" applyBorder="1" applyAlignment="1">
      <alignment horizontal="left" vertical="top"/>
    </xf>
    <xf numFmtId="0" fontId="4" fillId="0" borderId="0" xfId="10" applyFont="1" applyAlignment="1">
      <alignment vertical="top"/>
    </xf>
    <xf numFmtId="0" fontId="4" fillId="0" borderId="0" xfId="10" applyFont="1" applyBorder="1" applyAlignment="1">
      <alignment vertical="top"/>
    </xf>
    <xf numFmtId="10" fontId="7" fillId="0" borderId="1" xfId="11" applyNumberFormat="1" applyFont="1" applyFill="1" applyBorder="1" applyAlignment="1">
      <alignment horizontal="center" vertical="top"/>
    </xf>
    <xf numFmtId="44" fontId="7" fillId="0" borderId="1" xfId="4" applyFont="1" applyFill="1" applyBorder="1" applyAlignment="1">
      <alignment horizontal="center" vertical="top"/>
    </xf>
    <xf numFmtId="10" fontId="7" fillId="5" borderId="1" xfId="1" applyNumberFormat="1" applyFont="1" applyFill="1" applyBorder="1" applyAlignment="1">
      <alignment horizontal="center" vertical="top"/>
    </xf>
    <xf numFmtId="44" fontId="7" fillId="7" borderId="1" xfId="11" applyNumberFormat="1" applyFont="1" applyFill="1" applyBorder="1" applyAlignment="1" applyProtection="1">
      <alignment vertical="top"/>
    </xf>
    <xf numFmtId="44" fontId="7" fillId="7" borderId="1" xfId="11" applyNumberFormat="1" applyFont="1" applyFill="1" applyBorder="1" applyAlignment="1">
      <alignment horizontal="center" vertical="top"/>
    </xf>
    <xf numFmtId="0" fontId="4" fillId="0" borderId="0" xfId="7" applyFont="1" applyAlignment="1">
      <alignment vertical="top"/>
    </xf>
    <xf numFmtId="10" fontId="4" fillId="0" borderId="0" xfId="8" applyNumberFormat="1" applyFont="1" applyAlignment="1">
      <alignment vertical="top"/>
    </xf>
    <xf numFmtId="10" fontId="4" fillId="0" borderId="0" xfId="8" applyNumberFormat="1" applyFont="1" applyBorder="1" applyAlignment="1">
      <alignment vertical="top"/>
    </xf>
    <xf numFmtId="0" fontId="9" fillId="0" borderId="0" xfId="7" applyFont="1" applyAlignment="1">
      <alignment horizontal="left" vertical="top"/>
    </xf>
    <xf numFmtId="165" fontId="9" fillId="0" borderId="0" xfId="5" applyFont="1" applyBorder="1" applyAlignment="1" applyProtection="1">
      <alignment horizontal="left" vertical="top"/>
    </xf>
    <xf numFmtId="0" fontId="13" fillId="0" borderId="0" xfId="7" applyFont="1" applyAlignment="1">
      <alignment horizontal="left" vertical="top"/>
    </xf>
    <xf numFmtId="0" fontId="4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10" fontId="7" fillId="0" borderId="0" xfId="9" applyNumberFormat="1" applyFont="1" applyBorder="1" applyAlignment="1">
      <alignment horizontal="left" vertical="top"/>
    </xf>
    <xf numFmtId="2" fontId="4" fillId="0" borderId="0" xfId="7" applyNumberFormat="1" applyFont="1" applyAlignment="1">
      <alignment vertical="top"/>
    </xf>
    <xf numFmtId="0" fontId="15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4" fontId="14" fillId="2" borderId="1" xfId="0" applyNumberFormat="1" applyFont="1" applyFill="1" applyBorder="1" applyAlignment="1">
      <alignment vertical="top"/>
    </xf>
    <xf numFmtId="0" fontId="14" fillId="2" borderId="1" xfId="0" applyFont="1" applyFill="1" applyBorder="1" applyAlignment="1">
      <alignment horizontal="center" vertical="top" wrapText="1"/>
    </xf>
    <xf numFmtId="164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14" fontId="15" fillId="0" borderId="1" xfId="0" applyNumberFormat="1" applyFont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1" fontId="12" fillId="6" borderId="1" xfId="3" applyNumberFormat="1" applyFont="1" applyFill="1" applyBorder="1" applyAlignment="1">
      <alignment horizontal="center" vertical="top"/>
    </xf>
    <xf numFmtId="0" fontId="4" fillId="0" borderId="0" xfId="10" applyAlignment="1">
      <alignment vertical="top"/>
    </xf>
    <xf numFmtId="0" fontId="5" fillId="0" borderId="0" xfId="10" applyFont="1" applyBorder="1" applyAlignment="1">
      <alignment horizontal="left" vertical="top"/>
    </xf>
    <xf numFmtId="49" fontId="11" fillId="0" borderId="0" xfId="11" applyNumberFormat="1" applyFont="1" applyFill="1" applyBorder="1" applyAlignment="1">
      <alignment horizontal="left" vertical="top"/>
    </xf>
    <xf numFmtId="10" fontId="11" fillId="0" borderId="0" xfId="11" applyNumberFormat="1" applyFont="1" applyFill="1" applyBorder="1" applyAlignment="1">
      <alignment horizontal="left" vertical="top"/>
    </xf>
    <xf numFmtId="0" fontId="5" fillId="0" borderId="0" xfId="10" applyFont="1" applyBorder="1" applyAlignment="1">
      <alignment vertical="top"/>
    </xf>
    <xf numFmtId="10" fontId="12" fillId="0" borderId="1" xfId="11" applyNumberFormat="1" applyFont="1" applyFill="1" applyBorder="1" applyAlignment="1">
      <alignment horizontal="center" vertical="top"/>
    </xf>
    <xf numFmtId="44" fontId="12" fillId="0" borderId="1" xfId="4" applyFont="1" applyFill="1" applyBorder="1" applyAlignment="1">
      <alignment horizontal="center" vertical="top"/>
    </xf>
    <xf numFmtId="10" fontId="6" fillId="5" borderId="1" xfId="1" applyNumberFormat="1" applyFont="1" applyFill="1" applyBorder="1" applyAlignment="1">
      <alignment horizontal="center" vertical="top"/>
    </xf>
    <xf numFmtId="44" fontId="12" fillId="7" borderId="1" xfId="11" applyNumberFormat="1" applyFont="1" applyFill="1" applyBorder="1" applyAlignment="1" applyProtection="1">
      <alignment vertical="top"/>
    </xf>
    <xf numFmtId="44" fontId="12" fillId="7" borderId="1" xfId="11" applyNumberFormat="1" applyFont="1" applyFill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4" fontId="14" fillId="2" borderId="1" xfId="0" applyNumberFormat="1" applyFont="1" applyFill="1" applyBorder="1" applyAlignment="1">
      <alignment horizontal="center" vertical="top"/>
    </xf>
    <xf numFmtId="10" fontId="14" fillId="2" borderId="1" xfId="0" applyNumberFormat="1" applyFont="1" applyFill="1" applyBorder="1" applyAlignment="1">
      <alignment horizontal="center" vertical="top"/>
    </xf>
    <xf numFmtId="0" fontId="9" fillId="0" borderId="0" xfId="1" applyFont="1" applyBorder="1" applyAlignment="1">
      <alignment vertical="top"/>
    </xf>
    <xf numFmtId="0" fontId="16" fillId="0" borderId="0" xfId="1" applyFont="1" applyBorder="1" applyAlignment="1">
      <alignment vertical="top"/>
    </xf>
    <xf numFmtId="0" fontId="16" fillId="0" borderId="0" xfId="1" applyFont="1" applyBorder="1" applyAlignment="1">
      <alignment vertical="top" wrapText="1"/>
    </xf>
    <xf numFmtId="0" fontId="9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10" fontId="4" fillId="0" borderId="0" xfId="2" applyNumberFormat="1" applyFont="1" applyBorder="1" applyAlignment="1">
      <alignment vertical="top"/>
    </xf>
    <xf numFmtId="4" fontId="4" fillId="0" borderId="0" xfId="1" applyNumberFormat="1" applyFont="1" applyBorder="1" applyAlignment="1">
      <alignment vertical="top" wrapText="1"/>
    </xf>
    <xf numFmtId="0" fontId="7" fillId="0" borderId="1" xfId="1" applyFont="1" applyBorder="1" applyAlignment="1">
      <alignment vertical="top"/>
    </xf>
    <xf numFmtId="10" fontId="7" fillId="0" borderId="1" xfId="2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44" fontId="4" fillId="0" borderId="1" xfId="3" applyNumberFormat="1" applyFont="1" applyFill="1" applyBorder="1" applyAlignment="1">
      <alignment horizontal="right" vertical="top"/>
    </xf>
    <xf numFmtId="167" fontId="7" fillId="3" borderId="1" xfId="2" applyNumberFormat="1" applyFont="1" applyFill="1" applyBorder="1" applyAlignment="1">
      <alignment horizontal="center" vertical="top" wrapText="1"/>
    </xf>
    <xf numFmtId="44" fontId="7" fillId="3" borderId="1" xfId="1" applyNumberFormat="1" applyFont="1" applyFill="1" applyBorder="1" applyAlignment="1">
      <alignment horizontal="center" vertical="top" wrapText="1"/>
    </xf>
    <xf numFmtId="0" fontId="15" fillId="0" borderId="1" xfId="1" applyFont="1" applyBorder="1" applyAlignment="1">
      <alignment vertical="top"/>
    </xf>
    <xf numFmtId="0" fontId="15" fillId="0" borderId="1" xfId="1" applyFont="1" applyBorder="1" applyAlignment="1">
      <alignment horizontal="center" vertical="top" wrapText="1"/>
    </xf>
    <xf numFmtId="10" fontId="15" fillId="0" borderId="1" xfId="1" applyNumberFormat="1" applyFont="1" applyBorder="1" applyAlignment="1">
      <alignment horizontal="left" vertical="top" wrapText="1"/>
    </xf>
    <xf numFmtId="44" fontId="15" fillId="0" borderId="1" xfId="1" applyNumberFormat="1" applyFont="1" applyBorder="1" applyAlignment="1">
      <alignment horizontal="left" vertical="top" wrapText="1"/>
    </xf>
    <xf numFmtId="44" fontId="15" fillId="0" borderId="1" xfId="1" applyNumberFormat="1" applyFont="1" applyBorder="1" applyAlignment="1">
      <alignment vertical="top"/>
    </xf>
    <xf numFmtId="0" fontId="14" fillId="8" borderId="1" xfId="1" applyFont="1" applyFill="1" applyBorder="1" applyAlignment="1">
      <alignment horizontal="center" vertical="top"/>
    </xf>
    <xf numFmtId="0" fontId="14" fillId="8" borderId="1" xfId="1" applyFont="1" applyFill="1" applyBorder="1" applyAlignment="1">
      <alignment horizontal="center" vertical="top" wrapText="1"/>
    </xf>
    <xf numFmtId="44" fontId="14" fillId="8" borderId="1" xfId="1" applyNumberFormat="1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/>
    </xf>
    <xf numFmtId="0" fontId="1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justify" vertical="top" wrapText="1"/>
    </xf>
    <xf numFmtId="4" fontId="15" fillId="0" borderId="1" xfId="1" applyNumberFormat="1" applyFont="1" applyBorder="1" applyAlignment="1">
      <alignment horizontal="center" vertical="top"/>
    </xf>
    <xf numFmtId="8" fontId="15" fillId="0" borderId="1" xfId="1" applyNumberFormat="1" applyFont="1" applyBorder="1" applyAlignment="1">
      <alignment horizontal="center" vertical="top"/>
    </xf>
    <xf numFmtId="44" fontId="15" fillId="0" borderId="1" xfId="1" applyNumberFormat="1" applyFont="1" applyBorder="1" applyAlignment="1">
      <alignment horizontal="center" vertical="top"/>
    </xf>
    <xf numFmtId="44" fontId="14" fillId="4" borderId="1" xfId="1" applyNumberFormat="1" applyFont="1" applyFill="1" applyBorder="1" applyAlignment="1">
      <alignment horizontal="center" vertical="top"/>
    </xf>
    <xf numFmtId="0" fontId="7" fillId="2" borderId="1" xfId="7" applyFont="1" applyFill="1" applyBorder="1" applyAlignment="1">
      <alignment horizontal="center" vertical="top"/>
    </xf>
    <xf numFmtId="0" fontId="7" fillId="2" borderId="1" xfId="7" applyFont="1" applyFill="1" applyBorder="1" applyAlignment="1">
      <alignment horizontal="center" vertical="top" wrapText="1"/>
    </xf>
    <xf numFmtId="44" fontId="7" fillId="2" borderId="1" xfId="7" applyNumberFormat="1" applyFont="1" applyFill="1" applyBorder="1" applyAlignment="1">
      <alignment horizontal="center" vertical="top" wrapText="1"/>
    </xf>
    <xf numFmtId="0" fontId="4" fillId="0" borderId="1" xfId="7" applyFont="1" applyBorder="1" applyAlignment="1">
      <alignment horizontal="center" vertical="top"/>
    </xf>
    <xf numFmtId="2" fontId="4" fillId="0" borderId="1" xfId="7" applyNumberFormat="1" applyFont="1" applyBorder="1" applyAlignment="1">
      <alignment horizontal="center" vertical="top"/>
    </xf>
    <xf numFmtId="44" fontId="4" fillId="0" borderId="1" xfId="7" applyNumberFormat="1" applyFont="1" applyBorder="1" applyAlignment="1">
      <alignment horizontal="center" vertical="top"/>
    </xf>
    <xf numFmtId="0" fontId="4" fillId="0" borderId="0" xfId="7" applyFont="1" applyBorder="1" applyAlignment="1">
      <alignment vertical="top"/>
    </xf>
    <xf numFmtId="0" fontId="14" fillId="0" borderId="0" xfId="1" applyFont="1" applyBorder="1" applyAlignment="1">
      <alignment horizontal="left" vertical="top"/>
    </xf>
    <xf numFmtId="0" fontId="4" fillId="0" borderId="0" xfId="7" applyFont="1" applyBorder="1" applyAlignment="1">
      <alignment horizontal="left" vertical="top" wrapText="1"/>
    </xf>
    <xf numFmtId="0" fontId="4" fillId="0" borderId="0" xfId="7" applyFont="1" applyBorder="1" applyAlignment="1">
      <alignment horizontal="center" vertical="top"/>
    </xf>
    <xf numFmtId="44" fontId="4" fillId="0" borderId="0" xfId="7" applyNumberFormat="1" applyFont="1" applyBorder="1" applyAlignment="1">
      <alignment vertical="top"/>
    </xf>
    <xf numFmtId="0" fontId="4" fillId="0" borderId="0" xfId="7" applyFont="1" applyBorder="1" applyAlignment="1">
      <alignment horizontal="center" vertical="top" wrapText="1"/>
    </xf>
    <xf numFmtId="44" fontId="7" fillId="2" borderId="1" xfId="7" applyNumberFormat="1" applyFont="1" applyFill="1" applyBorder="1" applyAlignment="1">
      <alignment horizontal="center" vertical="top"/>
    </xf>
    <xf numFmtId="44" fontId="7" fillId="2" borderId="14" xfId="7" applyNumberFormat="1" applyFont="1" applyFill="1" applyBorder="1" applyAlignment="1">
      <alignment horizontal="center" vertical="top"/>
    </xf>
    <xf numFmtId="0" fontId="7" fillId="2" borderId="23" xfId="7" applyFont="1" applyFill="1" applyBorder="1" applyAlignment="1">
      <alignment horizontal="center" vertical="top"/>
    </xf>
    <xf numFmtId="0" fontId="14" fillId="0" borderId="20" xfId="1" applyFont="1" applyBorder="1" applyAlignment="1">
      <alignment horizontal="left" vertical="top"/>
    </xf>
    <xf numFmtId="0" fontId="14" fillId="0" borderId="21" xfId="1" applyFont="1" applyBorder="1" applyAlignment="1">
      <alignment horizontal="left" vertical="top"/>
    </xf>
    <xf numFmtId="0" fontId="4" fillId="0" borderId="21" xfId="7" applyFont="1" applyBorder="1" applyAlignment="1">
      <alignment horizontal="left" vertical="top" wrapText="1"/>
    </xf>
    <xf numFmtId="0" fontId="4" fillId="0" borderId="21" xfId="7" applyFont="1" applyBorder="1" applyAlignment="1">
      <alignment horizontal="center" vertical="top"/>
    </xf>
    <xf numFmtId="44" fontId="4" fillId="0" borderId="21" xfId="7" applyNumberFormat="1" applyFont="1" applyBorder="1" applyAlignment="1">
      <alignment vertical="top"/>
    </xf>
    <xf numFmtId="44" fontId="4" fillId="0" borderId="24" xfId="7" applyNumberFormat="1" applyFont="1" applyBorder="1" applyAlignment="1">
      <alignment vertical="top"/>
    </xf>
    <xf numFmtId="10" fontId="7" fillId="3" borderId="1" xfId="2" applyNumberFormat="1" applyFont="1" applyFill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 wrapText="1"/>
    </xf>
    <xf numFmtId="0" fontId="15" fillId="0" borderId="1" xfId="1" applyFont="1" applyBorder="1" applyAlignment="1">
      <alignment vertical="top" wrapText="1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10" fontId="15" fillId="0" borderId="1" xfId="1" applyNumberFormat="1" applyFont="1" applyBorder="1" applyAlignment="1">
      <alignment horizontal="left" vertical="center" wrapText="1"/>
    </xf>
    <xf numFmtId="44" fontId="15" fillId="0" borderId="1" xfId="1" applyNumberFormat="1" applyFont="1" applyBorder="1" applyAlignment="1">
      <alignment horizontal="center" vertical="center" wrapText="1"/>
    </xf>
    <xf numFmtId="17" fontId="15" fillId="0" borderId="1" xfId="1" applyNumberFormat="1" applyFont="1" applyBorder="1" applyAlignment="1">
      <alignment vertical="center"/>
    </xf>
    <xf numFmtId="0" fontId="14" fillId="8" borderId="1" xfId="1" applyFont="1" applyFill="1" applyBorder="1" applyAlignment="1">
      <alignment horizontal="center" vertical="center"/>
    </xf>
    <xf numFmtId="0" fontId="14" fillId="8" borderId="1" xfId="1" applyFont="1" applyFill="1" applyBorder="1" applyAlignment="1">
      <alignment horizontal="center" vertical="center" wrapText="1"/>
    </xf>
    <xf numFmtId="44" fontId="14" fillId="8" borderId="1" xfId="1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8" fontId="15" fillId="0" borderId="1" xfId="1" applyNumberFormat="1" applyFont="1" applyBorder="1" applyAlignment="1">
      <alignment horizontal="center" vertical="center"/>
    </xf>
    <xf numFmtId="44" fontId="15" fillId="0" borderId="1" xfId="1" applyNumberFormat="1" applyFont="1" applyBorder="1" applyAlignment="1">
      <alignment horizontal="center" vertical="center"/>
    </xf>
    <xf numFmtId="44" fontId="14" fillId="4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justify" vertical="justify" wrapText="1"/>
    </xf>
    <xf numFmtId="0" fontId="18" fillId="0" borderId="1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top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4" fontId="24" fillId="0" borderId="0" xfId="0" applyNumberFormat="1" applyFont="1" applyAlignment="1">
      <alignment horizontal="center" vertical="top"/>
    </xf>
    <xf numFmtId="0" fontId="25" fillId="0" borderId="0" xfId="10" applyFont="1" applyAlignment="1">
      <alignment vertical="top"/>
    </xf>
    <xf numFmtId="0" fontId="14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/>
    </xf>
    <xf numFmtId="165" fontId="7" fillId="3" borderId="1" xfId="1" applyNumberFormat="1" applyFont="1" applyFill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 vertical="top"/>
    </xf>
    <xf numFmtId="0" fontId="15" fillId="0" borderId="1" xfId="1" applyFont="1" applyBorder="1" applyAlignment="1">
      <alignment horizontal="left" vertical="top" wrapText="1"/>
    </xf>
    <xf numFmtId="44" fontId="15" fillId="0" borderId="1" xfId="1" applyNumberFormat="1" applyFont="1" applyBorder="1" applyAlignment="1">
      <alignment horizontal="right" vertical="top" wrapText="1"/>
    </xf>
    <xf numFmtId="44" fontId="15" fillId="0" borderId="1" xfId="1" applyNumberFormat="1" applyFont="1" applyBorder="1" applyAlignment="1">
      <alignment horizontal="right" vertical="top"/>
    </xf>
    <xf numFmtId="0" fontId="7" fillId="0" borderId="1" xfId="7" applyFont="1" applyBorder="1" applyAlignment="1">
      <alignment horizontal="left" vertical="top"/>
    </xf>
    <xf numFmtId="0" fontId="4" fillId="0" borderId="1" xfId="7" applyFont="1" applyBorder="1" applyAlignment="1">
      <alignment horizontal="left" vertical="top" wrapText="1"/>
    </xf>
    <xf numFmtId="0" fontId="4" fillId="0" borderId="1" xfId="7" applyFont="1" applyBorder="1" applyAlignment="1">
      <alignment horizontal="right" vertical="top"/>
    </xf>
    <xf numFmtId="0" fontId="4" fillId="0" borderId="1" xfId="7" applyFont="1" applyBorder="1" applyAlignment="1">
      <alignment horizontal="center" vertical="top"/>
    </xf>
    <xf numFmtId="0" fontId="7" fillId="2" borderId="1" xfId="7" applyFont="1" applyFill="1" applyBorder="1" applyAlignment="1">
      <alignment horizontal="right" vertical="top" wrapText="1"/>
    </xf>
    <xf numFmtId="0" fontId="7" fillId="2" borderId="1" xfId="7" applyFont="1" applyFill="1" applyBorder="1" applyAlignment="1">
      <alignment horizontal="center" vertical="top" wrapText="1"/>
    </xf>
    <xf numFmtId="0" fontId="7" fillId="2" borderId="1" xfId="7" applyFont="1" applyFill="1" applyBorder="1" applyAlignment="1">
      <alignment horizontal="left" vertical="top" wrapText="1"/>
    </xf>
    <xf numFmtId="0" fontId="7" fillId="2" borderId="23" xfId="7" applyFont="1" applyFill="1" applyBorder="1" applyAlignment="1">
      <alignment horizontal="left" vertical="top" wrapText="1"/>
    </xf>
    <xf numFmtId="0" fontId="7" fillId="2" borderId="14" xfId="7" applyFont="1" applyFill="1" applyBorder="1" applyAlignment="1">
      <alignment horizontal="right" vertical="top" wrapText="1"/>
    </xf>
    <xf numFmtId="0" fontId="8" fillId="0" borderId="0" xfId="7" applyFont="1" applyBorder="1" applyAlignment="1">
      <alignment horizontal="center" vertical="top"/>
    </xf>
    <xf numFmtId="0" fontId="14" fillId="0" borderId="0" xfId="1" applyFont="1" applyBorder="1" applyAlignment="1">
      <alignment horizontal="left" vertical="top"/>
    </xf>
    <xf numFmtId="165" fontId="7" fillId="0" borderId="0" xfId="5" applyFont="1" applyFill="1" applyBorder="1" applyAlignment="1" applyProtection="1">
      <alignment horizontal="center" vertical="top"/>
    </xf>
    <xf numFmtId="0" fontId="4" fillId="0" borderId="0" xfId="7" applyFont="1" applyAlignment="1">
      <alignment horizontal="center" vertical="top"/>
    </xf>
    <xf numFmtId="0" fontId="8" fillId="0" borderId="0" xfId="7" applyFont="1" applyAlignment="1">
      <alignment horizontal="center" vertical="top"/>
    </xf>
    <xf numFmtId="0" fontId="7" fillId="0" borderId="0" xfId="7" applyFont="1" applyAlignment="1">
      <alignment horizontal="center" vertical="top"/>
    </xf>
    <xf numFmtId="0" fontId="20" fillId="0" borderId="0" xfId="7" applyFont="1" applyAlignment="1">
      <alignment horizontal="center" vertical="top" wrapText="1"/>
    </xf>
    <xf numFmtId="0" fontId="22" fillId="0" borderId="0" xfId="7" applyFont="1" applyAlignment="1">
      <alignment horizontal="center" vertical="top"/>
    </xf>
    <xf numFmtId="0" fontId="4" fillId="5" borderId="1" xfId="1" applyFont="1" applyFill="1" applyBorder="1" applyAlignment="1">
      <alignment horizontal="center" vertical="top"/>
    </xf>
    <xf numFmtId="0" fontId="4" fillId="0" borderId="0" xfId="10" applyFont="1" applyBorder="1" applyAlignment="1">
      <alignment horizontal="left" vertical="top"/>
    </xf>
    <xf numFmtId="0" fontId="8" fillId="0" borderId="0" xfId="10" applyFont="1" applyBorder="1" applyAlignment="1">
      <alignment horizontal="center" vertical="top"/>
    </xf>
    <xf numFmtId="0" fontId="7" fillId="0" borderId="1" xfId="11" applyNumberFormat="1" applyFont="1" applyFill="1" applyBorder="1" applyAlignment="1">
      <alignment horizontal="center" vertical="top"/>
    </xf>
    <xf numFmtId="0" fontId="7" fillId="0" borderId="1" xfId="11" applyNumberFormat="1" applyFont="1" applyFill="1" applyBorder="1" applyAlignment="1">
      <alignment horizontal="center" vertical="top" wrapText="1"/>
    </xf>
    <xf numFmtId="10" fontId="7" fillId="0" borderId="1" xfId="8" applyNumberFormat="1" applyFont="1" applyFill="1" applyBorder="1" applyAlignment="1">
      <alignment horizontal="center" vertical="top" wrapText="1"/>
    </xf>
    <xf numFmtId="44" fontId="7" fillId="0" borderId="1" xfId="11" applyNumberFormat="1" applyFont="1" applyFill="1" applyBorder="1" applyAlignment="1" applyProtection="1">
      <alignment horizontal="center" vertical="top"/>
    </xf>
    <xf numFmtId="0" fontId="7" fillId="6" borderId="1" xfId="11" applyNumberFormat="1" applyFont="1" applyFill="1" applyBorder="1" applyAlignment="1">
      <alignment horizontal="center" vertical="top" wrapText="1"/>
    </xf>
    <xf numFmtId="10" fontId="7" fillId="2" borderId="1" xfId="8" applyNumberFormat="1" applyFont="1" applyFill="1" applyBorder="1" applyAlignment="1">
      <alignment horizontal="center" vertical="top"/>
    </xf>
    <xf numFmtId="166" fontId="7" fillId="6" borderId="1" xfId="11" applyNumberFormat="1" applyFont="1" applyFill="1" applyBorder="1" applyAlignment="1" applyProtection="1">
      <alignment horizontal="center" vertical="top" wrapText="1"/>
    </xf>
    <xf numFmtId="10" fontId="7" fillId="6" borderId="1" xfId="11" applyNumberFormat="1" applyFont="1" applyFill="1" applyBorder="1" applyAlignment="1">
      <alignment horizontal="center" vertical="top"/>
    </xf>
    <xf numFmtId="0" fontId="8" fillId="0" borderId="11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165" fontId="7" fillId="3" borderId="8" xfId="1" applyNumberFormat="1" applyFont="1" applyFill="1" applyBorder="1" applyAlignment="1">
      <alignment horizontal="center" vertical="top" wrapText="1"/>
    </xf>
    <xf numFmtId="165" fontId="7" fillId="3" borderId="9" xfId="1" applyNumberFormat="1" applyFont="1" applyFill="1" applyBorder="1" applyAlignment="1">
      <alignment horizontal="center" vertical="top" wrapText="1"/>
    </xf>
    <xf numFmtId="0" fontId="17" fillId="4" borderId="1" xfId="1" applyFont="1" applyFill="1" applyBorder="1" applyAlignment="1">
      <alignment horizontal="center" vertical="top"/>
    </xf>
    <xf numFmtId="0" fontId="2" fillId="0" borderId="0" xfId="10" applyFont="1" applyBorder="1" applyAlignment="1">
      <alignment horizontal="center" vertical="top"/>
    </xf>
    <xf numFmtId="0" fontId="5" fillId="0" borderId="0" xfId="10" applyFont="1" applyBorder="1" applyAlignment="1">
      <alignment horizontal="left" vertical="top"/>
    </xf>
    <xf numFmtId="0" fontId="12" fillId="6" borderId="1" xfId="11" applyNumberFormat="1" applyFont="1" applyFill="1" applyBorder="1" applyAlignment="1">
      <alignment horizontal="center" vertical="top" wrapText="1"/>
    </xf>
    <xf numFmtId="10" fontId="6" fillId="2" borderId="1" xfId="8" applyNumberFormat="1" applyFont="1" applyFill="1" applyBorder="1" applyAlignment="1">
      <alignment horizontal="center" vertical="top"/>
    </xf>
    <xf numFmtId="166" fontId="12" fillId="6" borderId="1" xfId="11" applyNumberFormat="1" applyFont="1" applyFill="1" applyBorder="1" applyAlignment="1" applyProtection="1">
      <alignment horizontal="center" vertical="top" wrapText="1"/>
    </xf>
    <xf numFmtId="10" fontId="12" fillId="6" borderId="1" xfId="11" applyNumberFormat="1" applyFont="1" applyFill="1" applyBorder="1" applyAlignment="1">
      <alignment horizontal="center" vertical="top"/>
    </xf>
    <xf numFmtId="0" fontId="12" fillId="0" borderId="1" xfId="11" applyNumberFormat="1" applyFont="1" applyFill="1" applyBorder="1" applyAlignment="1">
      <alignment horizontal="center" vertical="top"/>
    </xf>
    <xf numFmtId="0" fontId="12" fillId="0" borderId="1" xfId="11" applyNumberFormat="1" applyFont="1" applyFill="1" applyBorder="1" applyAlignment="1">
      <alignment horizontal="center" vertical="top" wrapText="1"/>
    </xf>
    <xf numFmtId="10" fontId="6" fillId="0" borderId="1" xfId="8" applyNumberFormat="1" applyFont="1" applyFill="1" applyBorder="1" applyAlignment="1">
      <alignment horizontal="center" vertical="top" wrapText="1"/>
    </xf>
    <xf numFmtId="44" fontId="12" fillId="0" borderId="1" xfId="11" applyNumberFormat="1" applyFont="1" applyFill="1" applyBorder="1" applyAlignment="1" applyProtection="1">
      <alignment horizontal="center" vertical="top"/>
    </xf>
    <xf numFmtId="0" fontId="3" fillId="5" borderId="1" xfId="1" applyFont="1" applyFill="1" applyBorder="1" applyAlignment="1">
      <alignment horizontal="center" vertical="top"/>
    </xf>
    <xf numFmtId="0" fontId="14" fillId="4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44" fontId="15" fillId="0" borderId="1" xfId="1" applyNumberFormat="1" applyFont="1" applyBorder="1" applyAlignment="1">
      <alignment horizontal="right" vertical="center" wrapText="1"/>
    </xf>
    <xf numFmtId="44" fontId="15" fillId="0" borderId="1" xfId="1" applyNumberFormat="1" applyFont="1" applyBorder="1" applyAlignment="1">
      <alignment horizontal="right" vertical="center"/>
    </xf>
  </cellXfs>
  <cellStyles count="12">
    <cellStyle name="Moeda 2" xfId="4"/>
    <cellStyle name="Normal" xfId="0" builtinId="0"/>
    <cellStyle name="Normal 2" xfId="1"/>
    <cellStyle name="Normal 2 10" xfId="7"/>
    <cellStyle name="Normal 2 2" xfId="6"/>
    <cellStyle name="Normal 3" xfId="10"/>
    <cellStyle name="Porcentagem 2" xfId="2"/>
    <cellStyle name="Porcentagem 2 2" xfId="8"/>
    <cellStyle name="Porcentagem 3 2" xfId="9"/>
    <cellStyle name="Texto Explicativo 2" xfId="11"/>
    <cellStyle name="Vírgula 2" xfId="3"/>
    <cellStyle name="Vírgula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19050</xdr:rowOff>
        </xdr:from>
        <xdr:to>
          <xdr:col>7</xdr:col>
          <xdr:colOff>361950</xdr:colOff>
          <xdr:row>18</xdr:row>
          <xdr:rowOff>104775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xmlns="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57150</xdr:rowOff>
        </xdr:from>
        <xdr:to>
          <xdr:col>7</xdr:col>
          <xdr:colOff>361950</xdr:colOff>
          <xdr:row>20</xdr:row>
          <xdr:rowOff>104775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xmlns="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G5%20arquivos\Arq%20&amp;%20Eng\2010\UFG\BIODIGESTIBILIDADE\AR%20CONDICIONADO\HVAC_OES_042_11_LAB_BIODIGESTIBILIDADE_PLANILHA_OR&#199;AMENTARIA_28_09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m13pedro\orcamentos%20-%20pedro%20h\Users\Public\hva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ivkur3b\ENGENHARIA%202020\ENGENHARIA\MATO%20GROSSO\LUCAS%20DO%20RIO%20VERDE\PO%20-%20AV.%20-%20LUCAS%20DO%20RIO%20VERDE%20-%20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12">
          <cell r="C12">
            <v>0.1</v>
          </cell>
        </row>
        <row r="14">
          <cell r="C14">
            <v>0.1</v>
          </cell>
        </row>
        <row r="20">
          <cell r="C20">
            <v>12.5</v>
          </cell>
        </row>
        <row r="56">
          <cell r="C56">
            <v>2.0116000000000001</v>
          </cell>
        </row>
        <row r="61">
          <cell r="C61">
            <v>3.5987666666666667</v>
          </cell>
        </row>
        <row r="66">
          <cell r="C66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INSUMOS"/>
    </sheetNames>
    <sheetDataSet>
      <sheetData sheetId="0" refreshError="1"/>
      <sheetData sheetId="1"/>
      <sheetData sheetId="2" refreshError="1"/>
      <sheetData sheetId="3">
        <row r="66">
          <cell r="C6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O - MT-449"/>
      <sheetName val="COMPOSIÇÃO"/>
      <sheetName val="COMPOSICAO BDI"/>
      <sheetName val="CRONOGRAMA"/>
      <sheetName val="DADOS "/>
      <sheetName val="SINAPI - COMPOSIÇÃO"/>
      <sheetName val="SINAPI - INSUMO"/>
    </sheetNames>
    <sheetDataSet>
      <sheetData sheetId="0"/>
      <sheetData sheetId="1">
        <row r="17">
          <cell r="F17">
            <v>194</v>
          </cell>
        </row>
      </sheetData>
      <sheetData sheetId="2"/>
      <sheetData sheetId="3"/>
      <sheetData sheetId="4">
        <row r="4">
          <cell r="A4" t="str">
            <v>Prop.:</v>
          </cell>
        </row>
        <row r="5">
          <cell r="A5" t="str">
            <v xml:space="preserve">Obra: 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2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16" zoomScaleNormal="130" zoomScaleSheetLayoutView="100" workbookViewId="0">
      <selection activeCell="G38" sqref="G38"/>
    </sheetView>
  </sheetViews>
  <sheetFormatPr defaultRowHeight="12.75" x14ac:dyDescent="0.25"/>
  <cols>
    <col min="1" max="1" width="37.5703125" style="53" bestFit="1" customWidth="1"/>
    <col min="2" max="2" width="16" style="53" bestFit="1" customWidth="1"/>
    <col min="3" max="3" width="9.5703125" style="63" customWidth="1"/>
    <col min="4" max="4" width="8.7109375" style="63" customWidth="1"/>
    <col min="5" max="6" width="18.140625" style="63" customWidth="1"/>
    <col min="7" max="7" width="18.140625" style="53" customWidth="1"/>
    <col min="8" max="8" width="9.140625" style="53"/>
    <col min="9" max="9" width="11.42578125" style="53" bestFit="1" customWidth="1"/>
    <col min="10" max="16384" width="9.140625" style="53"/>
  </cols>
  <sheetData>
    <row r="1" spans="1:7" ht="18" x14ac:dyDescent="0.25">
      <c r="A1" s="159" t="s">
        <v>126</v>
      </c>
      <c r="B1" s="159"/>
      <c r="C1" s="159"/>
      <c r="D1" s="159"/>
      <c r="E1" s="159"/>
      <c r="F1" s="159"/>
      <c r="G1" s="159"/>
    </row>
    <row r="2" spans="1:7" ht="25.5" x14ac:dyDescent="0.25">
      <c r="A2" s="54" t="s">
        <v>18</v>
      </c>
      <c r="B2" s="54" t="s">
        <v>19</v>
      </c>
      <c r="C2" s="54" t="s">
        <v>20</v>
      </c>
      <c r="D2" s="54" t="s">
        <v>179</v>
      </c>
      <c r="E2" s="54" t="s">
        <v>21</v>
      </c>
      <c r="F2" s="54" t="s">
        <v>23</v>
      </c>
      <c r="G2" s="54" t="s">
        <v>22</v>
      </c>
    </row>
    <row r="3" spans="1:7" ht="13.7" customHeight="1" x14ac:dyDescent="0.25">
      <c r="A3" s="64" t="s">
        <v>2</v>
      </c>
      <c r="B3" s="64" t="s">
        <v>0</v>
      </c>
      <c r="C3" s="55" t="s">
        <v>1</v>
      </c>
      <c r="D3" s="56">
        <v>18</v>
      </c>
      <c r="E3" s="65">
        <v>41899</v>
      </c>
      <c r="F3" s="56">
        <v>40</v>
      </c>
      <c r="G3" s="56">
        <f t="shared" ref="G3:G25" si="0">F3*D3</f>
        <v>720</v>
      </c>
    </row>
    <row r="4" spans="1:7" ht="13.7" customHeight="1" x14ac:dyDescent="0.25">
      <c r="A4" s="64" t="s">
        <v>3</v>
      </c>
      <c r="B4" s="64" t="s">
        <v>0</v>
      </c>
      <c r="C4" s="55" t="s">
        <v>1</v>
      </c>
      <c r="D4" s="56">
        <v>13</v>
      </c>
      <c r="E4" s="65">
        <v>41899</v>
      </c>
      <c r="F4" s="56">
        <v>45</v>
      </c>
      <c r="G4" s="56">
        <f t="shared" si="0"/>
        <v>585</v>
      </c>
    </row>
    <row r="5" spans="1:7" ht="13.7" customHeight="1" x14ac:dyDescent="0.25">
      <c r="A5" s="64" t="s">
        <v>4</v>
      </c>
      <c r="B5" s="64" t="s">
        <v>0</v>
      </c>
      <c r="C5" s="55" t="s">
        <v>1</v>
      </c>
      <c r="D5" s="56">
        <v>1</v>
      </c>
      <c r="E5" s="65">
        <v>41899</v>
      </c>
      <c r="F5" s="56">
        <v>46</v>
      </c>
      <c r="G5" s="56">
        <f t="shared" si="0"/>
        <v>46</v>
      </c>
    </row>
    <row r="6" spans="1:7" ht="13.7" customHeight="1" x14ac:dyDescent="0.25">
      <c r="A6" s="64" t="s">
        <v>127</v>
      </c>
      <c r="B6" s="64" t="s">
        <v>0</v>
      </c>
      <c r="C6" s="55" t="s">
        <v>1</v>
      </c>
      <c r="D6" s="56">
        <v>38</v>
      </c>
      <c r="E6" s="65">
        <v>41899</v>
      </c>
      <c r="F6" s="56">
        <v>80</v>
      </c>
      <c r="G6" s="56">
        <f t="shared" si="0"/>
        <v>3040</v>
      </c>
    </row>
    <row r="7" spans="1:7" ht="13.7" customHeight="1" x14ac:dyDescent="0.25">
      <c r="A7" s="64" t="s">
        <v>128</v>
      </c>
      <c r="B7" s="64" t="s">
        <v>0</v>
      </c>
      <c r="C7" s="55" t="s">
        <v>1</v>
      </c>
      <c r="D7" s="56">
        <v>2</v>
      </c>
      <c r="E7" s="65">
        <v>41899</v>
      </c>
      <c r="F7" s="56">
        <v>100</v>
      </c>
      <c r="G7" s="56">
        <f t="shared" si="0"/>
        <v>200</v>
      </c>
    </row>
    <row r="8" spans="1:7" ht="13.7" customHeight="1" x14ac:dyDescent="0.25">
      <c r="A8" s="64" t="s">
        <v>5</v>
      </c>
      <c r="B8" s="64" t="s">
        <v>6</v>
      </c>
      <c r="C8" s="55" t="s">
        <v>1</v>
      </c>
      <c r="D8" s="56">
        <v>1</v>
      </c>
      <c r="E8" s="65">
        <v>41899</v>
      </c>
      <c r="F8" s="56">
        <v>160</v>
      </c>
      <c r="G8" s="56">
        <f t="shared" si="0"/>
        <v>160</v>
      </c>
    </row>
    <row r="9" spans="1:7" ht="13.7" customHeight="1" x14ac:dyDescent="0.25">
      <c r="A9" s="64" t="s">
        <v>7</v>
      </c>
      <c r="B9" s="64" t="s">
        <v>6</v>
      </c>
      <c r="C9" s="55" t="s">
        <v>1</v>
      </c>
      <c r="D9" s="56">
        <v>39</v>
      </c>
      <c r="E9" s="65">
        <v>41899</v>
      </c>
      <c r="F9" s="56">
        <v>250</v>
      </c>
      <c r="G9" s="56">
        <f t="shared" si="0"/>
        <v>9750</v>
      </c>
    </row>
    <row r="10" spans="1:7" ht="15.4" customHeight="1" x14ac:dyDescent="0.25">
      <c r="A10" s="79" t="s">
        <v>16</v>
      </c>
      <c r="B10" s="64" t="s">
        <v>8</v>
      </c>
      <c r="C10" s="55" t="s">
        <v>9</v>
      </c>
      <c r="D10" s="56">
        <v>67</v>
      </c>
      <c r="E10" s="65">
        <v>41899</v>
      </c>
      <c r="F10" s="56">
        <v>125</v>
      </c>
      <c r="G10" s="56">
        <f t="shared" si="0"/>
        <v>8375</v>
      </c>
    </row>
    <row r="11" spans="1:7" ht="15.4" customHeight="1" x14ac:dyDescent="0.25">
      <c r="A11" s="79" t="s">
        <v>17</v>
      </c>
      <c r="B11" s="64" t="s">
        <v>8</v>
      </c>
      <c r="C11" s="55" t="s">
        <v>9</v>
      </c>
      <c r="D11" s="56">
        <v>77</v>
      </c>
      <c r="E11" s="65">
        <v>41899</v>
      </c>
      <c r="F11" s="56">
        <v>400</v>
      </c>
      <c r="G11" s="56">
        <f t="shared" si="0"/>
        <v>30800</v>
      </c>
    </row>
    <row r="12" spans="1:7" ht="15.4" customHeight="1" x14ac:dyDescent="0.25">
      <c r="A12" s="79" t="s">
        <v>24</v>
      </c>
      <c r="B12" s="64" t="s">
        <v>10</v>
      </c>
      <c r="C12" s="55" t="s">
        <v>9</v>
      </c>
      <c r="D12" s="56">
        <v>304</v>
      </c>
      <c r="E12" s="65">
        <v>41899</v>
      </c>
      <c r="F12" s="56">
        <v>70</v>
      </c>
      <c r="G12" s="56">
        <f t="shared" si="0"/>
        <v>21280</v>
      </c>
    </row>
    <row r="13" spans="1:7" ht="14.85" customHeight="1" x14ac:dyDescent="0.25">
      <c r="A13" s="79" t="s">
        <v>25</v>
      </c>
      <c r="B13" s="64" t="s">
        <v>10</v>
      </c>
      <c r="C13" s="55" t="s">
        <v>9</v>
      </c>
      <c r="D13" s="56">
        <v>212</v>
      </c>
      <c r="E13" s="65">
        <v>41899</v>
      </c>
      <c r="F13" s="56">
        <v>100</v>
      </c>
      <c r="G13" s="56">
        <f t="shared" si="0"/>
        <v>21200</v>
      </c>
    </row>
    <row r="14" spans="1:7" ht="15.4" customHeight="1" x14ac:dyDescent="0.25">
      <c r="A14" s="79" t="s">
        <v>26</v>
      </c>
      <c r="B14" s="64" t="s">
        <v>10</v>
      </c>
      <c r="C14" s="55" t="s">
        <v>9</v>
      </c>
      <c r="D14" s="56">
        <v>84</v>
      </c>
      <c r="E14" s="65">
        <v>41899</v>
      </c>
      <c r="F14" s="56">
        <v>150</v>
      </c>
      <c r="G14" s="56">
        <f t="shared" si="0"/>
        <v>12600</v>
      </c>
    </row>
    <row r="15" spans="1:7" s="59" customFormat="1" ht="15.4" customHeight="1" x14ac:dyDescent="0.25">
      <c r="A15" s="80" t="s">
        <v>27</v>
      </c>
      <c r="B15" s="66" t="s">
        <v>10</v>
      </c>
      <c r="C15" s="57" t="s">
        <v>9</v>
      </c>
      <c r="D15" s="58">
        <v>90</v>
      </c>
      <c r="E15" s="65">
        <v>41899</v>
      </c>
      <c r="F15" s="58">
        <v>250</v>
      </c>
      <c r="G15" s="58">
        <f t="shared" si="0"/>
        <v>22500</v>
      </c>
    </row>
    <row r="16" spans="1:7" ht="15.4" customHeight="1" x14ac:dyDescent="0.25">
      <c r="A16" s="79" t="s">
        <v>28</v>
      </c>
      <c r="B16" s="64" t="s">
        <v>10</v>
      </c>
      <c r="C16" s="55" t="s">
        <v>9</v>
      </c>
      <c r="D16" s="56">
        <v>294</v>
      </c>
      <c r="E16" s="65">
        <v>41899</v>
      </c>
      <c r="F16" s="56">
        <v>400</v>
      </c>
      <c r="G16" s="56">
        <f t="shared" si="0"/>
        <v>117600</v>
      </c>
    </row>
    <row r="17" spans="1:11" ht="14.85" customHeight="1" x14ac:dyDescent="0.25">
      <c r="A17" s="79" t="s">
        <v>29</v>
      </c>
      <c r="B17" s="64" t="s">
        <v>11</v>
      </c>
      <c r="C17" s="55" t="s">
        <v>9</v>
      </c>
      <c r="D17" s="56">
        <v>12</v>
      </c>
      <c r="E17" s="65">
        <v>41899</v>
      </c>
      <c r="F17" s="56">
        <v>250</v>
      </c>
      <c r="G17" s="56">
        <f t="shared" si="0"/>
        <v>3000</v>
      </c>
    </row>
    <row r="18" spans="1:11" ht="15.4" customHeight="1" x14ac:dyDescent="0.25">
      <c r="A18" s="79" t="s">
        <v>30</v>
      </c>
      <c r="B18" s="64" t="s">
        <v>11</v>
      </c>
      <c r="C18" s="55" t="s">
        <v>9</v>
      </c>
      <c r="D18" s="56">
        <v>29</v>
      </c>
      <c r="E18" s="65">
        <v>41899</v>
      </c>
      <c r="F18" s="56">
        <v>400</v>
      </c>
      <c r="G18" s="56">
        <f t="shared" si="0"/>
        <v>11600</v>
      </c>
    </row>
    <row r="19" spans="1:11" ht="13.7" customHeight="1" x14ac:dyDescent="0.25">
      <c r="A19" s="64" t="s">
        <v>129</v>
      </c>
      <c r="B19" s="64" t="s">
        <v>12</v>
      </c>
      <c r="C19" s="55" t="s">
        <v>1</v>
      </c>
      <c r="D19" s="56">
        <v>380</v>
      </c>
      <c r="E19" s="65">
        <v>42212</v>
      </c>
      <c r="F19" s="56">
        <v>15</v>
      </c>
      <c r="G19" s="56">
        <f t="shared" si="0"/>
        <v>5700</v>
      </c>
    </row>
    <row r="20" spans="1:11" ht="13.7" customHeight="1" x14ac:dyDescent="0.25">
      <c r="A20" s="64" t="s">
        <v>13</v>
      </c>
      <c r="B20" s="64" t="s">
        <v>12</v>
      </c>
      <c r="C20" s="55" t="s">
        <v>1</v>
      </c>
      <c r="D20" s="56">
        <v>204</v>
      </c>
      <c r="E20" s="65">
        <v>42212</v>
      </c>
      <c r="F20" s="56">
        <v>17</v>
      </c>
      <c r="G20" s="56">
        <f t="shared" si="0"/>
        <v>3468</v>
      </c>
    </row>
    <row r="21" spans="1:11" ht="13.7" customHeight="1" x14ac:dyDescent="0.25">
      <c r="A21" s="64" t="s">
        <v>130</v>
      </c>
      <c r="B21" s="64" t="s">
        <v>12</v>
      </c>
      <c r="C21" s="55" t="s">
        <v>1</v>
      </c>
      <c r="D21" s="56">
        <v>12</v>
      </c>
      <c r="E21" s="65">
        <v>42212</v>
      </c>
      <c r="F21" s="56">
        <v>25</v>
      </c>
      <c r="G21" s="56">
        <f t="shared" si="0"/>
        <v>300</v>
      </c>
    </row>
    <row r="22" spans="1:11" ht="13.7" customHeight="1" x14ac:dyDescent="0.25">
      <c r="A22" s="64" t="s">
        <v>131</v>
      </c>
      <c r="B22" s="64" t="s">
        <v>12</v>
      </c>
      <c r="C22" s="55" t="s">
        <v>1</v>
      </c>
      <c r="D22" s="56">
        <v>84</v>
      </c>
      <c r="E22" s="65">
        <v>42212</v>
      </c>
      <c r="F22" s="56">
        <v>26</v>
      </c>
      <c r="G22" s="56">
        <f t="shared" si="0"/>
        <v>2184</v>
      </c>
    </row>
    <row r="23" spans="1:11" ht="13.7" customHeight="1" x14ac:dyDescent="0.25">
      <c r="A23" s="64" t="s">
        <v>132</v>
      </c>
      <c r="B23" s="64" t="s">
        <v>12</v>
      </c>
      <c r="C23" s="55" t="s">
        <v>1</v>
      </c>
      <c r="D23" s="56">
        <v>29</v>
      </c>
      <c r="E23" s="65">
        <v>42212</v>
      </c>
      <c r="F23" s="56">
        <v>27</v>
      </c>
      <c r="G23" s="56">
        <f t="shared" ref="G23" si="1">F23*D23</f>
        <v>783</v>
      </c>
    </row>
    <row r="24" spans="1:11" ht="13.7" customHeight="1" x14ac:dyDescent="0.25">
      <c r="A24" s="64" t="s">
        <v>14</v>
      </c>
      <c r="B24" s="64" t="s">
        <v>12</v>
      </c>
      <c r="C24" s="55" t="s">
        <v>1</v>
      </c>
      <c r="D24" s="56">
        <v>166</v>
      </c>
      <c r="E24" s="65">
        <v>42212</v>
      </c>
      <c r="F24" s="56">
        <v>37</v>
      </c>
      <c r="G24" s="56">
        <f t="shared" si="0"/>
        <v>6142</v>
      </c>
    </row>
    <row r="25" spans="1:11" ht="13.7" customHeight="1" x14ac:dyDescent="0.25">
      <c r="A25" s="64" t="s">
        <v>133</v>
      </c>
      <c r="B25" s="64" t="s">
        <v>12</v>
      </c>
      <c r="C25" s="55" t="s">
        <v>1</v>
      </c>
      <c r="D25" s="56">
        <v>295</v>
      </c>
      <c r="E25" s="65">
        <v>42212</v>
      </c>
      <c r="F25" s="56">
        <v>54</v>
      </c>
      <c r="G25" s="56">
        <f t="shared" si="0"/>
        <v>15930</v>
      </c>
    </row>
    <row r="26" spans="1:11" ht="13.5" customHeight="1" x14ac:dyDescent="0.25">
      <c r="A26" s="64" t="s">
        <v>15</v>
      </c>
      <c r="B26" s="64" t="s">
        <v>12</v>
      </c>
      <c r="C26" s="55" t="s">
        <v>1</v>
      </c>
      <c r="D26" s="56">
        <v>1300</v>
      </c>
      <c r="E26" s="65">
        <v>41899</v>
      </c>
      <c r="F26" s="56">
        <v>1.2</v>
      </c>
      <c r="G26" s="56">
        <f t="shared" ref="G26" si="2">F26*D26</f>
        <v>1560</v>
      </c>
    </row>
    <row r="27" spans="1:11" ht="13.5" customHeight="1" x14ac:dyDescent="0.25">
      <c r="A27" s="64" t="s">
        <v>134</v>
      </c>
      <c r="B27" s="64" t="s">
        <v>0</v>
      </c>
      <c r="C27" s="55" t="s">
        <v>1</v>
      </c>
      <c r="D27" s="56">
        <v>19</v>
      </c>
      <c r="E27" s="65">
        <v>41899</v>
      </c>
      <c r="F27" s="56">
        <v>59</v>
      </c>
      <c r="G27" s="56">
        <f t="shared" ref="G27" si="3">F27*D27</f>
        <v>1121</v>
      </c>
    </row>
    <row r="28" spans="1:11" x14ac:dyDescent="0.25">
      <c r="A28" s="158" t="s">
        <v>31</v>
      </c>
      <c r="B28" s="158"/>
      <c r="C28" s="158"/>
      <c r="D28" s="60">
        <f>SUM(D3:D18)+D27</f>
        <v>1300</v>
      </c>
      <c r="E28" s="158" t="s">
        <v>32</v>
      </c>
      <c r="F28" s="158"/>
      <c r="G28" s="81">
        <f>SUM(G3:G27)</f>
        <v>300644</v>
      </c>
    </row>
    <row r="29" spans="1:11" x14ac:dyDescent="0.25">
      <c r="A29" s="158" t="s">
        <v>33</v>
      </c>
      <c r="B29" s="158"/>
      <c r="C29" s="158"/>
      <c r="D29" s="158"/>
      <c r="E29" s="158"/>
      <c r="F29" s="158"/>
      <c r="G29" s="81">
        <f>G28*11.45*30/1000</f>
        <v>103271.21400000001</v>
      </c>
      <c r="I29" s="62"/>
    </row>
    <row r="31" spans="1:11" x14ac:dyDescent="0.25">
      <c r="A31" s="153" t="s">
        <v>205</v>
      </c>
      <c r="B31" s="154"/>
      <c r="C31" s="155"/>
      <c r="D31" s="154"/>
      <c r="E31" s="156"/>
      <c r="F31" s="156"/>
      <c r="G31" s="155"/>
      <c r="H31" s="154"/>
      <c r="I31" s="157"/>
      <c r="J31" s="157"/>
      <c r="K31" s="157"/>
    </row>
    <row r="32" spans="1:11" x14ac:dyDescent="0.25">
      <c r="A32" s="153"/>
      <c r="B32" s="154"/>
      <c r="C32" s="155"/>
      <c r="D32" s="154"/>
      <c r="E32" s="156"/>
      <c r="F32" s="156"/>
      <c r="G32" s="155"/>
      <c r="H32" s="154"/>
      <c r="I32" s="157"/>
      <c r="J32" s="157"/>
      <c r="K32" s="157"/>
    </row>
    <row r="33" spans="1:11" x14ac:dyDescent="0.25">
      <c r="A33" s="155"/>
      <c r="B33" s="155"/>
      <c r="C33" s="155"/>
      <c r="D33" s="155"/>
      <c r="E33" s="154" t="s">
        <v>204</v>
      </c>
      <c r="F33" s="155"/>
      <c r="G33" s="155"/>
      <c r="H33" s="155"/>
      <c r="I33" s="155"/>
      <c r="J33" s="155"/>
      <c r="K33" s="155"/>
    </row>
    <row r="34" spans="1:11" x14ac:dyDescent="0.25">
      <c r="A34" s="155"/>
      <c r="B34" s="155"/>
      <c r="C34" s="155"/>
      <c r="D34" s="155"/>
      <c r="E34" s="154" t="s">
        <v>206</v>
      </c>
      <c r="F34" s="155"/>
      <c r="G34" s="155"/>
      <c r="H34" s="155"/>
      <c r="I34" s="155"/>
      <c r="J34" s="155"/>
      <c r="K34" s="155"/>
    </row>
    <row r="35" spans="1:11" x14ac:dyDescent="0.25">
      <c r="A35" s="155"/>
      <c r="B35" s="155"/>
      <c r="C35" s="155"/>
      <c r="D35" s="155"/>
      <c r="E35" s="154" t="s">
        <v>207</v>
      </c>
      <c r="F35" s="155"/>
      <c r="G35" s="155"/>
      <c r="H35" s="155"/>
      <c r="I35" s="155"/>
      <c r="J35" s="155"/>
      <c r="K35" s="155"/>
    </row>
  </sheetData>
  <mergeCells count="4">
    <mergeCell ref="A28:C28"/>
    <mergeCell ref="E28:F28"/>
    <mergeCell ref="A29:F29"/>
    <mergeCell ref="A1:G1"/>
  </mergeCells>
  <printOptions horizontalCentered="1"/>
  <pageMargins left="0.78740157480314965" right="0.78740157480314965" top="1.7716535433070868" bottom="0.78740157480314965" header="0" footer="0"/>
  <pageSetup paperSize="9" scale="80" fitToHeight="0" orientation="landscape" verticalDpi="4294967295" r:id="rId1"/>
  <headerFooter>
    <oddHeader>&amp;R&amp;G</oddHeader>
    <oddFooter>Página &amp;P de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"/>
  <sheetViews>
    <sheetView view="pageBreakPreview" topLeftCell="A34" zoomScaleNormal="100" zoomScaleSheetLayoutView="100" workbookViewId="0">
      <selection activeCell="E51" sqref="E51"/>
    </sheetView>
  </sheetViews>
  <sheetFormatPr defaultColWidth="9.140625" defaultRowHeight="12.75" x14ac:dyDescent="0.25"/>
  <cols>
    <col min="1" max="1" width="8.7109375" style="4" customWidth="1"/>
    <col min="2" max="2" width="10.28515625" style="4" customWidth="1"/>
    <col min="3" max="3" width="8.42578125" style="4" bestFit="1" customWidth="1"/>
    <col min="4" max="4" width="84.7109375" style="4" customWidth="1"/>
    <col min="5" max="5" width="9.85546875" style="4" customWidth="1"/>
    <col min="6" max="6" width="12.28515625" style="4" customWidth="1"/>
    <col min="7" max="7" width="13.85546875" style="4" customWidth="1"/>
    <col min="8" max="8" width="12" style="5" customWidth="1"/>
    <col min="9" max="9" width="12.85546875" style="5" customWidth="1"/>
    <col min="10" max="10" width="15.85546875" style="5" bestFit="1" customWidth="1"/>
    <col min="11" max="16384" width="9.140625" style="4"/>
  </cols>
  <sheetData>
    <row r="1" spans="1:10" ht="18" x14ac:dyDescent="0.25">
      <c r="A1" s="202" t="s">
        <v>110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25.5" x14ac:dyDescent="0.25">
      <c r="A2" s="96" t="s">
        <v>92</v>
      </c>
      <c r="B2" s="166" t="s">
        <v>137</v>
      </c>
      <c r="C2" s="166"/>
      <c r="D2" s="166"/>
      <c r="E2" s="135" t="s">
        <v>197</v>
      </c>
      <c r="F2" s="98">
        <f>'COMPOSICAO BDI  1'!B20</f>
        <v>0.16338135098258011</v>
      </c>
      <c r="G2" s="167" t="s">
        <v>189</v>
      </c>
      <c r="H2" s="167"/>
      <c r="I2" s="167"/>
      <c r="J2" s="99" t="s">
        <v>93</v>
      </c>
    </row>
    <row r="3" spans="1:10" ht="36.75" x14ac:dyDescent="0.25">
      <c r="A3" s="96" t="s">
        <v>94</v>
      </c>
      <c r="B3" s="166" t="s">
        <v>138</v>
      </c>
      <c r="C3" s="166"/>
      <c r="D3" s="166"/>
      <c r="E3" s="135" t="s">
        <v>198</v>
      </c>
      <c r="F3" s="98">
        <f>'COMPOSICAO BDI  2'!B22</f>
        <v>0.2835651529186145</v>
      </c>
      <c r="G3" s="168" t="s">
        <v>190</v>
      </c>
      <c r="H3" s="168"/>
      <c r="I3" s="168"/>
      <c r="J3" s="100" t="s">
        <v>124</v>
      </c>
    </row>
    <row r="4" spans="1:10" ht="25.5" x14ac:dyDescent="0.25">
      <c r="A4" s="101" t="s">
        <v>44</v>
      </c>
      <c r="B4" s="101" t="s">
        <v>61</v>
      </c>
      <c r="C4" s="101" t="s">
        <v>52</v>
      </c>
      <c r="D4" s="102" t="s">
        <v>53</v>
      </c>
      <c r="E4" s="101" t="s">
        <v>55</v>
      </c>
      <c r="F4" s="101" t="s">
        <v>96</v>
      </c>
      <c r="G4" s="101" t="s">
        <v>97</v>
      </c>
      <c r="H4" s="103" t="s">
        <v>98</v>
      </c>
      <c r="I4" s="103" t="s">
        <v>99</v>
      </c>
      <c r="J4" s="103" t="s">
        <v>100</v>
      </c>
    </row>
    <row r="5" spans="1:10" ht="25.5" x14ac:dyDescent="0.25">
      <c r="A5" s="104">
        <v>1</v>
      </c>
      <c r="B5" s="133" t="s">
        <v>145</v>
      </c>
      <c r="C5" s="133">
        <v>21301</v>
      </c>
      <c r="D5" s="134" t="s">
        <v>146</v>
      </c>
      <c r="E5" s="107" t="s">
        <v>147</v>
      </c>
      <c r="F5" s="107">
        <v>6</v>
      </c>
      <c r="G5" s="108" t="s">
        <v>109</v>
      </c>
      <c r="H5" s="109">
        <v>135.83000000000001</v>
      </c>
      <c r="I5" s="109">
        <f>TRUNC(H5*(1+$F$3),2)</f>
        <v>174.34</v>
      </c>
      <c r="J5" s="109">
        <f t="shared" ref="J5:J35" si="0">TRUNC(F5*I5,2)</f>
        <v>1046.04</v>
      </c>
    </row>
    <row r="6" spans="1:10" ht="191.25" x14ac:dyDescent="0.25">
      <c r="A6" s="104">
        <v>2</v>
      </c>
      <c r="B6" s="133" t="s">
        <v>101</v>
      </c>
      <c r="C6" s="133" t="s">
        <v>54</v>
      </c>
      <c r="D6" s="134" t="s">
        <v>193</v>
      </c>
      <c r="E6" s="107" t="s">
        <v>55</v>
      </c>
      <c r="F6" s="107">
        <v>674</v>
      </c>
      <c r="G6" s="108" t="s">
        <v>102</v>
      </c>
      <c r="H6" s="109">
        <v>0</v>
      </c>
      <c r="I6" s="109">
        <f t="shared" ref="I6:I25" si="1">TRUNC(H6*(1+$F$2),2)</f>
        <v>0</v>
      </c>
      <c r="J6" s="109">
        <f t="shared" si="0"/>
        <v>0</v>
      </c>
    </row>
    <row r="7" spans="1:10" ht="191.25" x14ac:dyDescent="0.25">
      <c r="A7" s="104">
        <v>3</v>
      </c>
      <c r="B7" s="133" t="s">
        <v>101</v>
      </c>
      <c r="C7" s="133" t="s">
        <v>54</v>
      </c>
      <c r="D7" s="134" t="s">
        <v>194</v>
      </c>
      <c r="E7" s="107" t="s">
        <v>55</v>
      </c>
      <c r="F7" s="107">
        <v>226</v>
      </c>
      <c r="G7" s="108" t="s">
        <v>102</v>
      </c>
      <c r="H7" s="109">
        <v>0</v>
      </c>
      <c r="I7" s="109">
        <f t="shared" si="1"/>
        <v>0</v>
      </c>
      <c r="J7" s="109">
        <f t="shared" si="0"/>
        <v>0</v>
      </c>
    </row>
    <row r="8" spans="1:10" ht="191.25" x14ac:dyDescent="0.25">
      <c r="A8" s="104">
        <v>4</v>
      </c>
      <c r="B8" s="133" t="s">
        <v>101</v>
      </c>
      <c r="C8" s="133" t="s">
        <v>54</v>
      </c>
      <c r="D8" s="134" t="s">
        <v>195</v>
      </c>
      <c r="E8" s="107" t="s">
        <v>55</v>
      </c>
      <c r="F8" s="107">
        <v>371</v>
      </c>
      <c r="G8" s="108" t="s">
        <v>102</v>
      </c>
      <c r="H8" s="109">
        <v>0</v>
      </c>
      <c r="I8" s="109">
        <f t="shared" si="1"/>
        <v>0</v>
      </c>
      <c r="J8" s="109">
        <f t="shared" si="0"/>
        <v>0</v>
      </c>
    </row>
    <row r="9" spans="1:10" ht="191.25" x14ac:dyDescent="0.25">
      <c r="A9" s="104">
        <v>5</v>
      </c>
      <c r="B9" s="133" t="s">
        <v>101</v>
      </c>
      <c r="C9" s="133" t="s">
        <v>54</v>
      </c>
      <c r="D9" s="134" t="s">
        <v>196</v>
      </c>
      <c r="E9" s="107" t="s">
        <v>55</v>
      </c>
      <c r="F9" s="107">
        <v>29</v>
      </c>
      <c r="G9" s="108" t="s">
        <v>102</v>
      </c>
      <c r="H9" s="109">
        <v>0</v>
      </c>
      <c r="I9" s="109">
        <f t="shared" si="1"/>
        <v>0</v>
      </c>
      <c r="J9" s="109">
        <f t="shared" si="0"/>
        <v>0</v>
      </c>
    </row>
    <row r="10" spans="1:10" ht="165.75" x14ac:dyDescent="0.25">
      <c r="A10" s="104">
        <v>6</v>
      </c>
      <c r="B10" s="133" t="s">
        <v>101</v>
      </c>
      <c r="C10" s="133" t="s">
        <v>54</v>
      </c>
      <c r="D10" s="134" t="s">
        <v>167</v>
      </c>
      <c r="E10" s="107" t="s">
        <v>55</v>
      </c>
      <c r="F10" s="107">
        <v>200</v>
      </c>
      <c r="G10" s="108" t="s">
        <v>102</v>
      </c>
      <c r="H10" s="109">
        <v>498</v>
      </c>
      <c r="I10" s="109">
        <f t="shared" si="1"/>
        <v>579.36</v>
      </c>
      <c r="J10" s="109">
        <f t="shared" si="0"/>
        <v>115872</v>
      </c>
    </row>
    <row r="11" spans="1:10" ht="102" x14ac:dyDescent="0.25">
      <c r="A11" s="104">
        <v>7</v>
      </c>
      <c r="B11" s="133" t="s">
        <v>101</v>
      </c>
      <c r="C11" s="133" t="s">
        <v>54</v>
      </c>
      <c r="D11" s="134" t="s">
        <v>166</v>
      </c>
      <c r="E11" s="107" t="s">
        <v>55</v>
      </c>
      <c r="F11" s="107">
        <v>1100</v>
      </c>
      <c r="G11" s="108" t="s">
        <v>102</v>
      </c>
      <c r="H11" s="109">
        <v>145.30000000000001</v>
      </c>
      <c r="I11" s="109">
        <f t="shared" si="1"/>
        <v>169.03</v>
      </c>
      <c r="J11" s="109">
        <f t="shared" si="0"/>
        <v>185933</v>
      </c>
    </row>
    <row r="12" spans="1:10" x14ac:dyDescent="0.25">
      <c r="A12" s="104">
        <v>8</v>
      </c>
      <c r="B12" s="133" t="s">
        <v>101</v>
      </c>
      <c r="C12" s="133" t="s">
        <v>54</v>
      </c>
      <c r="D12" s="134" t="s">
        <v>66</v>
      </c>
      <c r="E12" s="107" t="s">
        <v>55</v>
      </c>
      <c r="F12" s="107">
        <v>1300</v>
      </c>
      <c r="G12" s="108" t="s">
        <v>102</v>
      </c>
      <c r="H12" s="109">
        <v>8.44</v>
      </c>
      <c r="I12" s="109">
        <f t="shared" si="1"/>
        <v>9.81</v>
      </c>
      <c r="J12" s="109">
        <f t="shared" si="0"/>
        <v>12753</v>
      </c>
    </row>
    <row r="13" spans="1:10" x14ac:dyDescent="0.25">
      <c r="A13" s="104">
        <v>9</v>
      </c>
      <c r="B13" s="133" t="s">
        <v>101</v>
      </c>
      <c r="C13" s="133" t="s">
        <v>54</v>
      </c>
      <c r="D13" s="134" t="s">
        <v>103</v>
      </c>
      <c r="E13" s="107" t="s">
        <v>55</v>
      </c>
      <c r="F13" s="107">
        <v>1300</v>
      </c>
      <c r="G13" s="108" t="s">
        <v>102</v>
      </c>
      <c r="H13" s="109">
        <v>7.46</v>
      </c>
      <c r="I13" s="109">
        <f t="shared" si="1"/>
        <v>8.67</v>
      </c>
      <c r="J13" s="109">
        <f t="shared" si="0"/>
        <v>11271</v>
      </c>
    </row>
    <row r="14" spans="1:10" ht="25.5" x14ac:dyDescent="0.25">
      <c r="A14" s="104">
        <v>10</v>
      </c>
      <c r="B14" s="133" t="s">
        <v>101</v>
      </c>
      <c r="C14" s="133" t="s">
        <v>54</v>
      </c>
      <c r="D14" s="134" t="s">
        <v>158</v>
      </c>
      <c r="E14" s="107" t="s">
        <v>55</v>
      </c>
      <c r="F14" s="107">
        <v>1300</v>
      </c>
      <c r="G14" s="108" t="s">
        <v>102</v>
      </c>
      <c r="H14" s="109">
        <v>895</v>
      </c>
      <c r="I14" s="109">
        <f t="shared" si="1"/>
        <v>1041.22</v>
      </c>
      <c r="J14" s="109">
        <f t="shared" si="0"/>
        <v>1353586</v>
      </c>
    </row>
    <row r="15" spans="1:10" ht="25.5" x14ac:dyDescent="0.25">
      <c r="A15" s="104">
        <v>11</v>
      </c>
      <c r="B15" s="133" t="s">
        <v>101</v>
      </c>
      <c r="C15" s="133" t="s">
        <v>54</v>
      </c>
      <c r="D15" s="134" t="s">
        <v>159</v>
      </c>
      <c r="E15" s="107" t="s">
        <v>55</v>
      </c>
      <c r="F15" s="107">
        <v>13</v>
      </c>
      <c r="G15" s="108" t="s">
        <v>102</v>
      </c>
      <c r="H15" s="109">
        <v>7200</v>
      </c>
      <c r="I15" s="109">
        <f t="shared" si="1"/>
        <v>8376.34</v>
      </c>
      <c r="J15" s="109">
        <f t="shared" si="0"/>
        <v>108892.42</v>
      </c>
    </row>
    <row r="16" spans="1:10" x14ac:dyDescent="0.25">
      <c r="A16" s="104">
        <v>12</v>
      </c>
      <c r="B16" s="133" t="s">
        <v>104</v>
      </c>
      <c r="C16" s="133">
        <v>2510</v>
      </c>
      <c r="D16" s="134" t="s">
        <v>105</v>
      </c>
      <c r="E16" s="107" t="s">
        <v>55</v>
      </c>
      <c r="F16" s="107">
        <v>1300</v>
      </c>
      <c r="G16" s="108" t="s">
        <v>102</v>
      </c>
      <c r="H16" s="109">
        <v>17.170000000000002</v>
      </c>
      <c r="I16" s="109">
        <f t="shared" si="1"/>
        <v>19.97</v>
      </c>
      <c r="J16" s="109">
        <f t="shared" si="0"/>
        <v>25961</v>
      </c>
    </row>
    <row r="17" spans="1:10" ht="25.5" x14ac:dyDescent="0.25">
      <c r="A17" s="104">
        <v>13</v>
      </c>
      <c r="B17" s="133" t="s">
        <v>111</v>
      </c>
      <c r="C17" s="133">
        <v>3113</v>
      </c>
      <c r="D17" s="134" t="s">
        <v>184</v>
      </c>
      <c r="E17" s="107" t="s">
        <v>56</v>
      </c>
      <c r="F17" s="107">
        <v>10400</v>
      </c>
      <c r="G17" s="108" t="s">
        <v>102</v>
      </c>
      <c r="H17" s="109">
        <v>0.9</v>
      </c>
      <c r="I17" s="109">
        <f t="shared" si="1"/>
        <v>1.04</v>
      </c>
      <c r="J17" s="109">
        <f t="shared" si="0"/>
        <v>10816</v>
      </c>
    </row>
    <row r="18" spans="1:10" x14ac:dyDescent="0.25">
      <c r="A18" s="104">
        <v>14</v>
      </c>
      <c r="B18" s="133" t="s">
        <v>111</v>
      </c>
      <c r="C18" s="133">
        <v>3699</v>
      </c>
      <c r="D18" s="134" t="s">
        <v>112</v>
      </c>
      <c r="E18" s="107" t="s">
        <v>55</v>
      </c>
      <c r="F18" s="107">
        <v>868</v>
      </c>
      <c r="G18" s="108" t="s">
        <v>102</v>
      </c>
      <c r="H18" s="109">
        <v>19.899999999999999</v>
      </c>
      <c r="I18" s="109">
        <f t="shared" si="1"/>
        <v>23.15</v>
      </c>
      <c r="J18" s="109">
        <f t="shared" si="0"/>
        <v>20094.2</v>
      </c>
    </row>
    <row r="19" spans="1:10" ht="25.5" x14ac:dyDescent="0.25">
      <c r="A19" s="104">
        <v>15</v>
      </c>
      <c r="B19" s="133" t="s">
        <v>104</v>
      </c>
      <c r="C19" s="133">
        <v>430</v>
      </c>
      <c r="D19" s="134" t="s">
        <v>106</v>
      </c>
      <c r="E19" s="107" t="s">
        <v>55</v>
      </c>
      <c r="F19" s="107">
        <v>868</v>
      </c>
      <c r="G19" s="108" t="s">
        <v>102</v>
      </c>
      <c r="H19" s="109">
        <v>4.03</v>
      </c>
      <c r="I19" s="109">
        <f t="shared" si="1"/>
        <v>4.68</v>
      </c>
      <c r="J19" s="109">
        <f t="shared" si="0"/>
        <v>4062.24</v>
      </c>
    </row>
    <row r="20" spans="1:10" ht="25.5" x14ac:dyDescent="0.25">
      <c r="A20" s="104">
        <v>16</v>
      </c>
      <c r="B20" s="133" t="s">
        <v>104</v>
      </c>
      <c r="C20" s="133">
        <v>432</v>
      </c>
      <c r="D20" s="134" t="s">
        <v>107</v>
      </c>
      <c r="E20" s="107" t="s">
        <v>55</v>
      </c>
      <c r="F20" s="107">
        <v>1734</v>
      </c>
      <c r="G20" s="108" t="s">
        <v>102</v>
      </c>
      <c r="H20" s="109">
        <v>5.91</v>
      </c>
      <c r="I20" s="109">
        <f t="shared" si="1"/>
        <v>6.87</v>
      </c>
      <c r="J20" s="109">
        <f t="shared" si="0"/>
        <v>11912.58</v>
      </c>
    </row>
    <row r="21" spans="1:10" x14ac:dyDescent="0.25">
      <c r="A21" s="104">
        <v>17</v>
      </c>
      <c r="B21" s="133" t="s">
        <v>111</v>
      </c>
      <c r="C21" s="133">
        <v>3896</v>
      </c>
      <c r="D21" s="134" t="s">
        <v>114</v>
      </c>
      <c r="E21" s="107" t="s">
        <v>55</v>
      </c>
      <c r="F21" s="107">
        <v>20</v>
      </c>
      <c r="G21" s="108" t="s">
        <v>102</v>
      </c>
      <c r="H21" s="109">
        <v>123.48</v>
      </c>
      <c r="I21" s="109">
        <f t="shared" si="1"/>
        <v>143.65</v>
      </c>
      <c r="J21" s="109">
        <f t="shared" si="0"/>
        <v>2873</v>
      </c>
    </row>
    <row r="22" spans="1:10" x14ac:dyDescent="0.25">
      <c r="A22" s="104">
        <v>18</v>
      </c>
      <c r="B22" s="133" t="s">
        <v>111</v>
      </c>
      <c r="C22" s="133">
        <v>3895</v>
      </c>
      <c r="D22" s="134" t="s">
        <v>115</v>
      </c>
      <c r="E22" s="107" t="s">
        <v>55</v>
      </c>
      <c r="F22" s="107">
        <v>20</v>
      </c>
      <c r="G22" s="108" t="s">
        <v>102</v>
      </c>
      <c r="H22" s="109">
        <v>101.43</v>
      </c>
      <c r="I22" s="109">
        <f t="shared" si="1"/>
        <v>118</v>
      </c>
      <c r="J22" s="109">
        <f t="shared" si="0"/>
        <v>2360</v>
      </c>
    </row>
    <row r="23" spans="1:10" x14ac:dyDescent="0.25">
      <c r="A23" s="104">
        <v>19</v>
      </c>
      <c r="B23" s="133" t="s">
        <v>111</v>
      </c>
      <c r="C23" s="133">
        <v>3894</v>
      </c>
      <c r="D23" s="134" t="s">
        <v>116</v>
      </c>
      <c r="E23" s="107" t="s">
        <v>55</v>
      </c>
      <c r="F23" s="107">
        <v>20</v>
      </c>
      <c r="G23" s="108" t="s">
        <v>102</v>
      </c>
      <c r="H23" s="109">
        <v>80.48</v>
      </c>
      <c r="I23" s="109">
        <f t="shared" si="1"/>
        <v>93.62</v>
      </c>
      <c r="J23" s="109">
        <f t="shared" si="0"/>
        <v>1872.4</v>
      </c>
    </row>
    <row r="24" spans="1:10" x14ac:dyDescent="0.25">
      <c r="A24" s="104">
        <v>20</v>
      </c>
      <c r="B24" s="133" t="s">
        <v>111</v>
      </c>
      <c r="C24" s="133">
        <v>3893</v>
      </c>
      <c r="D24" s="134" t="s">
        <v>117</v>
      </c>
      <c r="E24" s="107" t="s">
        <v>55</v>
      </c>
      <c r="F24" s="107">
        <v>10</v>
      </c>
      <c r="G24" s="108" t="s">
        <v>102</v>
      </c>
      <c r="H24" s="109">
        <v>66.040000000000006</v>
      </c>
      <c r="I24" s="109">
        <f t="shared" si="1"/>
        <v>76.819999999999993</v>
      </c>
      <c r="J24" s="109">
        <f t="shared" si="0"/>
        <v>768.2</v>
      </c>
    </row>
    <row r="25" spans="1:10" ht="25.5" x14ac:dyDescent="0.25">
      <c r="A25" s="104">
        <v>21</v>
      </c>
      <c r="B25" s="133" t="s">
        <v>111</v>
      </c>
      <c r="C25" s="133">
        <v>3320</v>
      </c>
      <c r="D25" s="134" t="s">
        <v>185</v>
      </c>
      <c r="E25" s="107" t="s">
        <v>55</v>
      </c>
      <c r="F25" s="107">
        <v>130</v>
      </c>
      <c r="G25" s="108" t="s">
        <v>102</v>
      </c>
      <c r="H25" s="109">
        <v>4.9800000000000004</v>
      </c>
      <c r="I25" s="109">
        <f t="shared" si="1"/>
        <v>5.79</v>
      </c>
      <c r="J25" s="109">
        <f t="shared" si="0"/>
        <v>752.7</v>
      </c>
    </row>
    <row r="26" spans="1:10" ht="38.25" x14ac:dyDescent="0.25">
      <c r="A26" s="104">
        <v>22</v>
      </c>
      <c r="B26" s="133" t="s">
        <v>108</v>
      </c>
      <c r="C26" s="133">
        <v>1</v>
      </c>
      <c r="D26" s="134" t="str">
        <f>COMPOSIÇÕES!B5</f>
        <v>SERVIÇO DE INSTALAÇÃO DE BRAÇO DE ILUMINAÇÃO PÚBLICA DE 3 METROS DE COMPRIMENTO E LUMINÁRIA LED PÚBLICA, POTÊNCIA ENTRE 60-270W, CONTEMPLANDO CABOS, CONECTORES E RELÉ FOTOELÉTRICO, EXCLUSO MATERIAIS</v>
      </c>
      <c r="E26" s="107" t="s">
        <v>55</v>
      </c>
      <c r="F26" s="107">
        <v>1300</v>
      </c>
      <c r="G26" s="108" t="s">
        <v>109</v>
      </c>
      <c r="H26" s="109">
        <f>COMPOSIÇÕES!L14</f>
        <v>152.69999999999999</v>
      </c>
      <c r="I26" s="109">
        <f t="shared" ref="I26:I35" si="2">TRUNC(H26*(1+$F$3),2)</f>
        <v>196</v>
      </c>
      <c r="J26" s="109">
        <f t="shared" si="0"/>
        <v>254800</v>
      </c>
    </row>
    <row r="27" spans="1:10" ht="38.25" x14ac:dyDescent="0.25">
      <c r="A27" s="104">
        <v>23</v>
      </c>
      <c r="B27" s="133" t="s">
        <v>108</v>
      </c>
      <c r="C27" s="133">
        <v>2</v>
      </c>
      <c r="D27" s="134" t="str">
        <f>COMPOSIÇÕES!B16</f>
        <v>SERVIÇO DE INSTALAÇÃO DE SUPORTE DE 4 PÉTALAS E 04 LUMINÁRIAS LED PÚBLICAS, POTÊNCIA ENTRE 60-270W, CONTEMPLANDO CABOS, CONECTORES E RELÉS FOTOELÉTRICOS, EXCLUSO MATERIAIS</v>
      </c>
      <c r="E27" s="107" t="s">
        <v>55</v>
      </c>
      <c r="F27" s="107">
        <v>20</v>
      </c>
      <c r="G27" s="108" t="s">
        <v>109</v>
      </c>
      <c r="H27" s="109">
        <f>COMPOSIÇÕES!L25</f>
        <v>229.04</v>
      </c>
      <c r="I27" s="109">
        <f t="shared" si="2"/>
        <v>293.98</v>
      </c>
      <c r="J27" s="109">
        <f t="shared" si="0"/>
        <v>5879.6</v>
      </c>
    </row>
    <row r="28" spans="1:10" ht="38.25" x14ac:dyDescent="0.25">
      <c r="A28" s="104">
        <v>24</v>
      </c>
      <c r="B28" s="133" t="s">
        <v>108</v>
      </c>
      <c r="C28" s="133">
        <v>3</v>
      </c>
      <c r="D28" s="134" t="str">
        <f>COMPOSIÇÕES!B27</f>
        <v>SERVIÇO DE INSTALAÇÃO DE SUPORTE DE 3 PÉTALAS E 03 LUMINÁRIAS LED PÚBLICAS, POTÊNCIA ENTRE 60-270W, CONTEMPLANDO CABOS, CONECTORES E RELÉS FOTOELÉTRICOS, EXCLUSO MATERIAIS</v>
      </c>
      <c r="E28" s="107" t="s">
        <v>55</v>
      </c>
      <c r="F28" s="107">
        <v>20</v>
      </c>
      <c r="G28" s="108" t="s">
        <v>109</v>
      </c>
      <c r="H28" s="109">
        <f>COMPOSIÇÕES!L36</f>
        <v>198.5</v>
      </c>
      <c r="I28" s="109">
        <f t="shared" si="2"/>
        <v>254.78</v>
      </c>
      <c r="J28" s="109">
        <f t="shared" si="0"/>
        <v>5095.6000000000004</v>
      </c>
    </row>
    <row r="29" spans="1:10" ht="38.25" x14ac:dyDescent="0.25">
      <c r="A29" s="104">
        <v>25</v>
      </c>
      <c r="B29" s="133" t="s">
        <v>108</v>
      </c>
      <c r="C29" s="133">
        <v>4</v>
      </c>
      <c r="D29" s="134" t="str">
        <f>COMPOSIÇÕES!B38</f>
        <v>SERVIÇO DE INSTALAÇÃO DE SUPORTE DE 2 PÉTALAS E 02 LUMINÁRIAS LED PÚBLICAS, POTÊNCIA ENTRE 60-270W, CONTEMPLANDO CABOS, CONECTORES E RELÉS FOTOELÉTRICOS, EXCLUSO MATERIAIS</v>
      </c>
      <c r="E29" s="107" t="s">
        <v>55</v>
      </c>
      <c r="F29" s="107">
        <v>20</v>
      </c>
      <c r="G29" s="108" t="s">
        <v>109</v>
      </c>
      <c r="H29" s="109">
        <f>COMPOSIÇÕES!L47</f>
        <v>152.69999999999999</v>
      </c>
      <c r="I29" s="109">
        <f t="shared" si="2"/>
        <v>196</v>
      </c>
      <c r="J29" s="109">
        <f t="shared" si="0"/>
        <v>3920</v>
      </c>
    </row>
    <row r="30" spans="1:10" ht="38.25" x14ac:dyDescent="0.25">
      <c r="A30" s="104">
        <v>26</v>
      </c>
      <c r="B30" s="133" t="s">
        <v>108</v>
      </c>
      <c r="C30" s="133">
        <v>5</v>
      </c>
      <c r="D30" s="134" t="str">
        <f>COMPOSIÇÕES!B49</f>
        <v>SERVIÇO DE INSTALAÇÃO DE SUPORTE DE 1 PÉTALA E 01 LUMINÁRIA LED PÚBLICA, POTÊNCIA ENTRE 60-270W, CONTEMPLANDO CABOS, CONECTORES E RELÉS FOTOELÉTRICOS, EXCLUSO MATERIAIS</v>
      </c>
      <c r="E30" s="107" t="s">
        <v>55</v>
      </c>
      <c r="F30" s="107">
        <v>10</v>
      </c>
      <c r="G30" s="108" t="s">
        <v>109</v>
      </c>
      <c r="H30" s="109">
        <f>COMPOSIÇÕES!L58</f>
        <v>122.16</v>
      </c>
      <c r="I30" s="109">
        <f t="shared" si="2"/>
        <v>156.80000000000001</v>
      </c>
      <c r="J30" s="109">
        <f t="shared" si="0"/>
        <v>1568</v>
      </c>
    </row>
    <row r="31" spans="1:10" ht="51" x14ac:dyDescent="0.25">
      <c r="A31" s="104">
        <v>27</v>
      </c>
      <c r="B31" s="133" t="s">
        <v>108</v>
      </c>
      <c r="C31" s="133">
        <v>6</v>
      </c>
      <c r="D31" s="134" t="str">
        <f>COMPOSIÇÕES!B60</f>
        <v>SERVIÇO DE REMOÇÃO DE CONJUNTO DE ILUMINAÇÃO EXISTENTE EM POSTE, COMPOSTO POR BRAÇO DE ILUMINAÇÃO PÚBLICA, LUMINÁRIA CONVENCIONAL, LÂMPADA, REATOR, RELÉ FOTOELÉTRICO, CABOS E CONECTORES. ENTREGA DOS MATERIAIS RETIRADOS EM BOM ESTADO JUNTO AO ALMOXARIFADO DA PREFEITURA.</v>
      </c>
      <c r="E31" s="107" t="s">
        <v>55</v>
      </c>
      <c r="F31" s="107">
        <v>1300</v>
      </c>
      <c r="G31" s="108" t="s">
        <v>109</v>
      </c>
      <c r="H31" s="109">
        <f>COMPOSIÇÕES!L69</f>
        <v>68.7</v>
      </c>
      <c r="I31" s="109">
        <f t="shared" si="2"/>
        <v>88.18</v>
      </c>
      <c r="J31" s="109">
        <f t="shared" si="0"/>
        <v>114634</v>
      </c>
    </row>
    <row r="32" spans="1:10" ht="38.25" x14ac:dyDescent="0.25">
      <c r="A32" s="104">
        <v>28</v>
      </c>
      <c r="B32" s="133" t="s">
        <v>108</v>
      </c>
      <c r="C32" s="133">
        <v>7</v>
      </c>
      <c r="D32" s="134" t="str">
        <f>COMPOSIÇÕES!B71</f>
        <v>SERVIÇO DE TRATAMENTO E DISPOSIÇÃO FINAL DE RESÍDUOS CLASSE I DA ILUMINAÇÃO PÚBLICA, POR KG (CONSIDERADOS 20% DOS CONJUNTOS DE ILUMINAÇÃO A SEREM DESCARTADOS, 5 KG POR CONJUNTO)</v>
      </c>
      <c r="E32" s="107" t="s">
        <v>155</v>
      </c>
      <c r="F32" s="107">
        <v>1300</v>
      </c>
      <c r="G32" s="108" t="s">
        <v>109</v>
      </c>
      <c r="H32" s="109">
        <f>COMPOSIÇÕES!L80</f>
        <v>1.39</v>
      </c>
      <c r="I32" s="109">
        <f t="shared" si="2"/>
        <v>1.78</v>
      </c>
      <c r="J32" s="109">
        <f t="shared" si="0"/>
        <v>2314</v>
      </c>
    </row>
    <row r="33" spans="1:10" ht="38.25" x14ac:dyDescent="0.25">
      <c r="A33" s="104">
        <v>29</v>
      </c>
      <c r="B33" s="133" t="s">
        <v>145</v>
      </c>
      <c r="C33" s="133">
        <v>30110</v>
      </c>
      <c r="D33" s="134" t="s">
        <v>186</v>
      </c>
      <c r="E33" s="107" t="s">
        <v>157</v>
      </c>
      <c r="F33" s="107">
        <v>260</v>
      </c>
      <c r="G33" s="108" t="s">
        <v>109</v>
      </c>
      <c r="H33" s="109">
        <v>0.42</v>
      </c>
      <c r="I33" s="109">
        <f t="shared" si="2"/>
        <v>0.53</v>
      </c>
      <c r="J33" s="109">
        <f t="shared" si="0"/>
        <v>137.80000000000001</v>
      </c>
    </row>
    <row r="34" spans="1:10" ht="25.5" x14ac:dyDescent="0.25">
      <c r="A34" s="104">
        <v>30</v>
      </c>
      <c r="B34" s="133" t="s">
        <v>108</v>
      </c>
      <c r="C34" s="133">
        <v>8</v>
      </c>
      <c r="D34" s="134" t="str">
        <f>COMPOSIÇÕES!B82</f>
        <v>SERVIÇO DE INSTALAÇÃO DE MÓDULO DE TELEGERENCIAMENTO INDIVIDUAL EM BASE 7 PINOS DE LUMINÁRIA LED</v>
      </c>
      <c r="E34" s="107" t="s">
        <v>55</v>
      </c>
      <c r="F34" s="107">
        <v>1300</v>
      </c>
      <c r="G34" s="108" t="s">
        <v>109</v>
      </c>
      <c r="H34" s="109">
        <f>COMPOSIÇÕES!L91</f>
        <v>106.88</v>
      </c>
      <c r="I34" s="109">
        <f t="shared" si="2"/>
        <v>137.18</v>
      </c>
      <c r="J34" s="109">
        <f t="shared" si="0"/>
        <v>178334</v>
      </c>
    </row>
    <row r="35" spans="1:10" ht="25.5" x14ac:dyDescent="0.25">
      <c r="A35" s="104">
        <v>31</v>
      </c>
      <c r="B35" s="133" t="s">
        <v>108</v>
      </c>
      <c r="C35" s="133">
        <v>9</v>
      </c>
      <c r="D35" s="134" t="str">
        <f>COMPOSIÇÕES!B93</f>
        <v>SERVIÇO DE INSTALAÇÃO DE DISPOSITIVO CONCENTRADOR PARA TELEGERENCIAMENTO EM POSTE DE CONCRETO EXISTENTE</v>
      </c>
      <c r="E35" s="107" t="s">
        <v>55</v>
      </c>
      <c r="F35" s="107">
        <v>13</v>
      </c>
      <c r="G35" s="108" t="s">
        <v>109</v>
      </c>
      <c r="H35" s="109">
        <f>COMPOSIÇÕES!L102</f>
        <v>381.74</v>
      </c>
      <c r="I35" s="109">
        <f t="shared" si="2"/>
        <v>489.98</v>
      </c>
      <c r="J35" s="109">
        <f t="shared" si="0"/>
        <v>6369.74</v>
      </c>
    </row>
    <row r="36" spans="1:10" x14ac:dyDescent="0.25">
      <c r="A36" s="165" t="s">
        <v>47</v>
      </c>
      <c r="B36" s="165"/>
      <c r="C36" s="165"/>
      <c r="D36" s="165"/>
      <c r="E36" s="165"/>
      <c r="F36" s="165"/>
      <c r="G36" s="165"/>
      <c r="H36" s="165"/>
      <c r="I36" s="165"/>
      <c r="J36" s="110">
        <f>SUM(J5:J35)</f>
        <v>2443878.52</v>
      </c>
    </row>
    <row r="38" spans="1:10" x14ac:dyDescent="0.25">
      <c r="A38" s="153" t="s">
        <v>205</v>
      </c>
      <c r="B38" s="154"/>
      <c r="C38" s="155"/>
      <c r="D38" s="154"/>
    </row>
    <row r="39" spans="1:10" x14ac:dyDescent="0.25">
      <c r="A39" s="153"/>
      <c r="B39" s="154"/>
      <c r="C39" s="155"/>
      <c r="D39" s="154"/>
    </row>
    <row r="40" spans="1:10" x14ac:dyDescent="0.25">
      <c r="A40" s="155"/>
      <c r="B40" s="155"/>
      <c r="C40" s="154"/>
      <c r="D40" s="155"/>
      <c r="G40" s="154" t="s">
        <v>204</v>
      </c>
    </row>
    <row r="41" spans="1:10" x14ac:dyDescent="0.25">
      <c r="A41" s="155"/>
      <c r="B41" s="155"/>
      <c r="C41" s="154"/>
      <c r="D41" s="155"/>
      <c r="G41" s="154" t="s">
        <v>206</v>
      </c>
    </row>
    <row r="42" spans="1:10" x14ac:dyDescent="0.25">
      <c r="A42" s="155"/>
      <c r="B42" s="155"/>
      <c r="C42" s="154"/>
      <c r="D42" s="155"/>
      <c r="G42" s="154" t="s">
        <v>207</v>
      </c>
    </row>
  </sheetData>
  <mergeCells count="6">
    <mergeCell ref="A36:I36"/>
    <mergeCell ref="A1:J1"/>
    <mergeCell ref="B2:D2"/>
    <mergeCell ref="G2:I2"/>
    <mergeCell ref="B3:D3"/>
    <mergeCell ref="G3:I3"/>
  </mergeCells>
  <printOptions horizontalCentered="1"/>
  <pageMargins left="0.78740157480314965" right="0.78740157480314965" top="1.7716535433070868" bottom="0.78740157480314965" header="0" footer="0"/>
  <pageSetup paperSize="9" scale="68" fitToHeight="0" orientation="landscape" r:id="rId1"/>
  <headerFooter>
    <oddHeader>&amp;R&amp;G</oddHeader>
    <oddFooter>Página 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6"/>
  <sheetViews>
    <sheetView showGridLines="0" view="pageBreakPreview" zoomScaleNormal="85" zoomScaleSheetLayoutView="100" workbookViewId="0">
      <selection activeCell="G20" sqref="G20"/>
    </sheetView>
  </sheetViews>
  <sheetFormatPr defaultRowHeight="12.75" x14ac:dyDescent="0.25"/>
  <cols>
    <col min="1" max="1" width="9.140625" style="68"/>
    <col min="2" max="2" width="31.7109375" style="68" customWidth="1"/>
    <col min="3" max="3" width="17.42578125" style="68" customWidth="1"/>
    <col min="4" max="4" width="15.42578125" style="68" customWidth="1"/>
    <col min="5" max="6" width="17" style="68" customWidth="1"/>
    <col min="7" max="244" width="9.140625" style="68"/>
    <col min="245" max="245" width="39.5703125" style="68" customWidth="1"/>
    <col min="246" max="246" width="16.28515625" style="68" customWidth="1"/>
    <col min="247" max="255" width="13.7109375" style="68" customWidth="1"/>
    <col min="256" max="256" width="16.7109375" style="68" customWidth="1"/>
    <col min="257" max="500" width="9.140625" style="68"/>
    <col min="501" max="501" width="39.5703125" style="68" customWidth="1"/>
    <col min="502" max="502" width="16.28515625" style="68" customWidth="1"/>
    <col min="503" max="511" width="13.7109375" style="68" customWidth="1"/>
    <col min="512" max="512" width="16.7109375" style="68" customWidth="1"/>
    <col min="513" max="756" width="9.140625" style="68"/>
    <col min="757" max="757" width="39.5703125" style="68" customWidth="1"/>
    <col min="758" max="758" width="16.28515625" style="68" customWidth="1"/>
    <col min="759" max="767" width="13.7109375" style="68" customWidth="1"/>
    <col min="768" max="768" width="16.7109375" style="68" customWidth="1"/>
    <col min="769" max="1012" width="9.140625" style="68"/>
    <col min="1013" max="1013" width="39.5703125" style="68" customWidth="1"/>
    <col min="1014" max="1014" width="16.28515625" style="68" customWidth="1"/>
    <col min="1015" max="1023" width="13.7109375" style="68" customWidth="1"/>
    <col min="1024" max="1024" width="16.7109375" style="68" customWidth="1"/>
    <col min="1025" max="1268" width="9.140625" style="68"/>
    <col min="1269" max="1269" width="39.5703125" style="68" customWidth="1"/>
    <col min="1270" max="1270" width="16.28515625" style="68" customWidth="1"/>
    <col min="1271" max="1279" width="13.7109375" style="68" customWidth="1"/>
    <col min="1280" max="1280" width="16.7109375" style="68" customWidth="1"/>
    <col min="1281" max="1524" width="9.140625" style="68"/>
    <col min="1525" max="1525" width="39.5703125" style="68" customWidth="1"/>
    <col min="1526" max="1526" width="16.28515625" style="68" customWidth="1"/>
    <col min="1527" max="1535" width="13.7109375" style="68" customWidth="1"/>
    <col min="1536" max="1536" width="16.7109375" style="68" customWidth="1"/>
    <col min="1537" max="1780" width="9.140625" style="68"/>
    <col min="1781" max="1781" width="39.5703125" style="68" customWidth="1"/>
    <col min="1782" max="1782" width="16.28515625" style="68" customWidth="1"/>
    <col min="1783" max="1791" width="13.7109375" style="68" customWidth="1"/>
    <col min="1792" max="1792" width="16.7109375" style="68" customWidth="1"/>
    <col min="1793" max="2036" width="9.140625" style="68"/>
    <col min="2037" max="2037" width="39.5703125" style="68" customWidth="1"/>
    <col min="2038" max="2038" width="16.28515625" style="68" customWidth="1"/>
    <col min="2039" max="2047" width="13.7109375" style="68" customWidth="1"/>
    <col min="2048" max="2048" width="16.7109375" style="68" customWidth="1"/>
    <col min="2049" max="2292" width="9.140625" style="68"/>
    <col min="2293" max="2293" width="39.5703125" style="68" customWidth="1"/>
    <col min="2294" max="2294" width="16.28515625" style="68" customWidth="1"/>
    <col min="2295" max="2303" width="13.7109375" style="68" customWidth="1"/>
    <col min="2304" max="2304" width="16.7109375" style="68" customWidth="1"/>
    <col min="2305" max="2548" width="9.140625" style="68"/>
    <col min="2549" max="2549" width="39.5703125" style="68" customWidth="1"/>
    <col min="2550" max="2550" width="16.28515625" style="68" customWidth="1"/>
    <col min="2551" max="2559" width="13.7109375" style="68" customWidth="1"/>
    <col min="2560" max="2560" width="16.7109375" style="68" customWidth="1"/>
    <col min="2561" max="2804" width="9.140625" style="68"/>
    <col min="2805" max="2805" width="39.5703125" style="68" customWidth="1"/>
    <col min="2806" max="2806" width="16.28515625" style="68" customWidth="1"/>
    <col min="2807" max="2815" width="13.7109375" style="68" customWidth="1"/>
    <col min="2816" max="2816" width="16.7109375" style="68" customWidth="1"/>
    <col min="2817" max="3060" width="9.140625" style="68"/>
    <col min="3061" max="3061" width="39.5703125" style="68" customWidth="1"/>
    <col min="3062" max="3062" width="16.28515625" style="68" customWidth="1"/>
    <col min="3063" max="3071" width="13.7109375" style="68" customWidth="1"/>
    <col min="3072" max="3072" width="16.7109375" style="68" customWidth="1"/>
    <col min="3073" max="3316" width="9.140625" style="68"/>
    <col min="3317" max="3317" width="39.5703125" style="68" customWidth="1"/>
    <col min="3318" max="3318" width="16.28515625" style="68" customWidth="1"/>
    <col min="3319" max="3327" width="13.7109375" style="68" customWidth="1"/>
    <col min="3328" max="3328" width="16.7109375" style="68" customWidth="1"/>
    <col min="3329" max="3572" width="9.140625" style="68"/>
    <col min="3573" max="3573" width="39.5703125" style="68" customWidth="1"/>
    <col min="3574" max="3574" width="16.28515625" style="68" customWidth="1"/>
    <col min="3575" max="3583" width="13.7109375" style="68" customWidth="1"/>
    <col min="3584" max="3584" width="16.7109375" style="68" customWidth="1"/>
    <col min="3585" max="3828" width="9.140625" style="68"/>
    <col min="3829" max="3829" width="39.5703125" style="68" customWidth="1"/>
    <col min="3830" max="3830" width="16.28515625" style="68" customWidth="1"/>
    <col min="3831" max="3839" width="13.7109375" style="68" customWidth="1"/>
    <col min="3840" max="3840" width="16.7109375" style="68" customWidth="1"/>
    <col min="3841" max="4084" width="9.140625" style="68"/>
    <col min="4085" max="4085" width="39.5703125" style="68" customWidth="1"/>
    <col min="4086" max="4086" width="16.28515625" style="68" customWidth="1"/>
    <col min="4087" max="4095" width="13.7109375" style="68" customWidth="1"/>
    <col min="4096" max="4096" width="16.7109375" style="68" customWidth="1"/>
    <col min="4097" max="4340" width="9.140625" style="68"/>
    <col min="4341" max="4341" width="39.5703125" style="68" customWidth="1"/>
    <col min="4342" max="4342" width="16.28515625" style="68" customWidth="1"/>
    <col min="4343" max="4351" width="13.7109375" style="68" customWidth="1"/>
    <col min="4352" max="4352" width="16.7109375" style="68" customWidth="1"/>
    <col min="4353" max="4596" width="9.140625" style="68"/>
    <col min="4597" max="4597" width="39.5703125" style="68" customWidth="1"/>
    <col min="4598" max="4598" width="16.28515625" style="68" customWidth="1"/>
    <col min="4599" max="4607" width="13.7109375" style="68" customWidth="1"/>
    <col min="4608" max="4608" width="16.7109375" style="68" customWidth="1"/>
    <col min="4609" max="4852" width="9.140625" style="68"/>
    <col min="4853" max="4853" width="39.5703125" style="68" customWidth="1"/>
    <col min="4854" max="4854" width="16.28515625" style="68" customWidth="1"/>
    <col min="4855" max="4863" width="13.7109375" style="68" customWidth="1"/>
    <col min="4864" max="4864" width="16.7109375" style="68" customWidth="1"/>
    <col min="4865" max="5108" width="9.140625" style="68"/>
    <col min="5109" max="5109" width="39.5703125" style="68" customWidth="1"/>
    <col min="5110" max="5110" width="16.28515625" style="68" customWidth="1"/>
    <col min="5111" max="5119" width="13.7109375" style="68" customWidth="1"/>
    <col min="5120" max="5120" width="16.7109375" style="68" customWidth="1"/>
    <col min="5121" max="5364" width="9.140625" style="68"/>
    <col min="5365" max="5365" width="39.5703125" style="68" customWidth="1"/>
    <col min="5366" max="5366" width="16.28515625" style="68" customWidth="1"/>
    <col min="5367" max="5375" width="13.7109375" style="68" customWidth="1"/>
    <col min="5376" max="5376" width="16.7109375" style="68" customWidth="1"/>
    <col min="5377" max="5620" width="9.140625" style="68"/>
    <col min="5621" max="5621" width="39.5703125" style="68" customWidth="1"/>
    <col min="5622" max="5622" width="16.28515625" style="68" customWidth="1"/>
    <col min="5623" max="5631" width="13.7109375" style="68" customWidth="1"/>
    <col min="5632" max="5632" width="16.7109375" style="68" customWidth="1"/>
    <col min="5633" max="5876" width="9.140625" style="68"/>
    <col min="5877" max="5877" width="39.5703125" style="68" customWidth="1"/>
    <col min="5878" max="5878" width="16.28515625" style="68" customWidth="1"/>
    <col min="5879" max="5887" width="13.7109375" style="68" customWidth="1"/>
    <col min="5888" max="5888" width="16.7109375" style="68" customWidth="1"/>
    <col min="5889" max="6132" width="9.140625" style="68"/>
    <col min="6133" max="6133" width="39.5703125" style="68" customWidth="1"/>
    <col min="6134" max="6134" width="16.28515625" style="68" customWidth="1"/>
    <col min="6135" max="6143" width="13.7109375" style="68" customWidth="1"/>
    <col min="6144" max="6144" width="16.7109375" style="68" customWidth="1"/>
    <col min="6145" max="6388" width="9.140625" style="68"/>
    <col min="6389" max="6389" width="39.5703125" style="68" customWidth="1"/>
    <col min="6390" max="6390" width="16.28515625" style="68" customWidth="1"/>
    <col min="6391" max="6399" width="13.7109375" style="68" customWidth="1"/>
    <col min="6400" max="6400" width="16.7109375" style="68" customWidth="1"/>
    <col min="6401" max="6644" width="9.140625" style="68"/>
    <col min="6645" max="6645" width="39.5703125" style="68" customWidth="1"/>
    <col min="6646" max="6646" width="16.28515625" style="68" customWidth="1"/>
    <col min="6647" max="6655" width="13.7109375" style="68" customWidth="1"/>
    <col min="6656" max="6656" width="16.7109375" style="68" customWidth="1"/>
    <col min="6657" max="6900" width="9.140625" style="68"/>
    <col min="6901" max="6901" width="39.5703125" style="68" customWidth="1"/>
    <col min="6902" max="6902" width="16.28515625" style="68" customWidth="1"/>
    <col min="6903" max="6911" width="13.7109375" style="68" customWidth="1"/>
    <col min="6912" max="6912" width="16.7109375" style="68" customWidth="1"/>
    <col min="6913" max="7156" width="9.140625" style="68"/>
    <col min="7157" max="7157" width="39.5703125" style="68" customWidth="1"/>
    <col min="7158" max="7158" width="16.28515625" style="68" customWidth="1"/>
    <col min="7159" max="7167" width="13.7109375" style="68" customWidth="1"/>
    <col min="7168" max="7168" width="16.7109375" style="68" customWidth="1"/>
    <col min="7169" max="7412" width="9.140625" style="68"/>
    <col min="7413" max="7413" width="39.5703125" style="68" customWidth="1"/>
    <col min="7414" max="7414" width="16.28515625" style="68" customWidth="1"/>
    <col min="7415" max="7423" width="13.7109375" style="68" customWidth="1"/>
    <col min="7424" max="7424" width="16.7109375" style="68" customWidth="1"/>
    <col min="7425" max="7668" width="9.140625" style="68"/>
    <col min="7669" max="7669" width="39.5703125" style="68" customWidth="1"/>
    <col min="7670" max="7670" width="16.28515625" style="68" customWidth="1"/>
    <col min="7671" max="7679" width="13.7109375" style="68" customWidth="1"/>
    <col min="7680" max="7680" width="16.7109375" style="68" customWidth="1"/>
    <col min="7681" max="7924" width="9.140625" style="68"/>
    <col min="7925" max="7925" width="39.5703125" style="68" customWidth="1"/>
    <col min="7926" max="7926" width="16.28515625" style="68" customWidth="1"/>
    <col min="7927" max="7935" width="13.7109375" style="68" customWidth="1"/>
    <col min="7936" max="7936" width="16.7109375" style="68" customWidth="1"/>
    <col min="7937" max="8180" width="9.140625" style="68"/>
    <col min="8181" max="8181" width="39.5703125" style="68" customWidth="1"/>
    <col min="8182" max="8182" width="16.28515625" style="68" customWidth="1"/>
    <col min="8183" max="8191" width="13.7109375" style="68" customWidth="1"/>
    <col min="8192" max="8192" width="16.7109375" style="68" customWidth="1"/>
    <col min="8193" max="8436" width="9.140625" style="68"/>
    <col min="8437" max="8437" width="39.5703125" style="68" customWidth="1"/>
    <col min="8438" max="8438" width="16.28515625" style="68" customWidth="1"/>
    <col min="8439" max="8447" width="13.7109375" style="68" customWidth="1"/>
    <col min="8448" max="8448" width="16.7109375" style="68" customWidth="1"/>
    <col min="8449" max="8692" width="9.140625" style="68"/>
    <col min="8693" max="8693" width="39.5703125" style="68" customWidth="1"/>
    <col min="8694" max="8694" width="16.28515625" style="68" customWidth="1"/>
    <col min="8695" max="8703" width="13.7109375" style="68" customWidth="1"/>
    <col min="8704" max="8704" width="16.7109375" style="68" customWidth="1"/>
    <col min="8705" max="8948" width="9.140625" style="68"/>
    <col min="8949" max="8949" width="39.5703125" style="68" customWidth="1"/>
    <col min="8950" max="8950" width="16.28515625" style="68" customWidth="1"/>
    <col min="8951" max="8959" width="13.7109375" style="68" customWidth="1"/>
    <col min="8960" max="8960" width="16.7109375" style="68" customWidth="1"/>
    <col min="8961" max="9204" width="9.140625" style="68"/>
    <col min="9205" max="9205" width="39.5703125" style="68" customWidth="1"/>
    <col min="9206" max="9206" width="16.28515625" style="68" customWidth="1"/>
    <col min="9207" max="9215" width="13.7109375" style="68" customWidth="1"/>
    <col min="9216" max="9216" width="16.7109375" style="68" customWidth="1"/>
    <col min="9217" max="9460" width="9.140625" style="68"/>
    <col min="9461" max="9461" width="39.5703125" style="68" customWidth="1"/>
    <col min="9462" max="9462" width="16.28515625" style="68" customWidth="1"/>
    <col min="9463" max="9471" width="13.7109375" style="68" customWidth="1"/>
    <col min="9472" max="9472" width="16.7109375" style="68" customWidth="1"/>
    <col min="9473" max="9716" width="9.140625" style="68"/>
    <col min="9717" max="9717" width="39.5703125" style="68" customWidth="1"/>
    <col min="9718" max="9718" width="16.28515625" style="68" customWidth="1"/>
    <col min="9719" max="9727" width="13.7109375" style="68" customWidth="1"/>
    <col min="9728" max="9728" width="16.7109375" style="68" customWidth="1"/>
    <col min="9729" max="9972" width="9.140625" style="68"/>
    <col min="9973" max="9973" width="39.5703125" style="68" customWidth="1"/>
    <col min="9974" max="9974" width="16.28515625" style="68" customWidth="1"/>
    <col min="9975" max="9983" width="13.7109375" style="68" customWidth="1"/>
    <col min="9984" max="9984" width="16.7109375" style="68" customWidth="1"/>
    <col min="9985" max="10228" width="9.140625" style="68"/>
    <col min="10229" max="10229" width="39.5703125" style="68" customWidth="1"/>
    <col min="10230" max="10230" width="16.28515625" style="68" customWidth="1"/>
    <col min="10231" max="10239" width="13.7109375" style="68" customWidth="1"/>
    <col min="10240" max="10240" width="16.7109375" style="68" customWidth="1"/>
    <col min="10241" max="10484" width="9.140625" style="68"/>
    <col min="10485" max="10485" width="39.5703125" style="68" customWidth="1"/>
    <col min="10486" max="10486" width="16.28515625" style="68" customWidth="1"/>
    <col min="10487" max="10495" width="13.7109375" style="68" customWidth="1"/>
    <col min="10496" max="10496" width="16.7109375" style="68" customWidth="1"/>
    <col min="10497" max="10740" width="9.140625" style="68"/>
    <col min="10741" max="10741" width="39.5703125" style="68" customWidth="1"/>
    <col min="10742" max="10742" width="16.28515625" style="68" customWidth="1"/>
    <col min="10743" max="10751" width="13.7109375" style="68" customWidth="1"/>
    <col min="10752" max="10752" width="16.7109375" style="68" customWidth="1"/>
    <col min="10753" max="10996" width="9.140625" style="68"/>
    <col min="10997" max="10997" width="39.5703125" style="68" customWidth="1"/>
    <col min="10998" max="10998" width="16.28515625" style="68" customWidth="1"/>
    <col min="10999" max="11007" width="13.7109375" style="68" customWidth="1"/>
    <col min="11008" max="11008" width="16.7109375" style="68" customWidth="1"/>
    <col min="11009" max="11252" width="9.140625" style="68"/>
    <col min="11253" max="11253" width="39.5703125" style="68" customWidth="1"/>
    <col min="11254" max="11254" width="16.28515625" style="68" customWidth="1"/>
    <col min="11255" max="11263" width="13.7109375" style="68" customWidth="1"/>
    <col min="11264" max="11264" width="16.7109375" style="68" customWidth="1"/>
    <col min="11265" max="11508" width="9.140625" style="68"/>
    <col min="11509" max="11509" width="39.5703125" style="68" customWidth="1"/>
    <col min="11510" max="11510" width="16.28515625" style="68" customWidth="1"/>
    <col min="11511" max="11519" width="13.7109375" style="68" customWidth="1"/>
    <col min="11520" max="11520" width="16.7109375" style="68" customWidth="1"/>
    <col min="11521" max="11764" width="9.140625" style="68"/>
    <col min="11765" max="11765" width="39.5703125" style="68" customWidth="1"/>
    <col min="11766" max="11766" width="16.28515625" style="68" customWidth="1"/>
    <col min="11767" max="11775" width="13.7109375" style="68" customWidth="1"/>
    <col min="11776" max="11776" width="16.7109375" style="68" customWidth="1"/>
    <col min="11777" max="12020" width="9.140625" style="68"/>
    <col min="12021" max="12021" width="39.5703125" style="68" customWidth="1"/>
    <col min="12022" max="12022" width="16.28515625" style="68" customWidth="1"/>
    <col min="12023" max="12031" width="13.7109375" style="68" customWidth="1"/>
    <col min="12032" max="12032" width="16.7109375" style="68" customWidth="1"/>
    <col min="12033" max="12276" width="9.140625" style="68"/>
    <col min="12277" max="12277" width="39.5703125" style="68" customWidth="1"/>
    <col min="12278" max="12278" width="16.28515625" style="68" customWidth="1"/>
    <col min="12279" max="12287" width="13.7109375" style="68" customWidth="1"/>
    <col min="12288" max="12288" width="16.7109375" style="68" customWidth="1"/>
    <col min="12289" max="12532" width="9.140625" style="68"/>
    <col min="12533" max="12533" width="39.5703125" style="68" customWidth="1"/>
    <col min="12534" max="12534" width="16.28515625" style="68" customWidth="1"/>
    <col min="12535" max="12543" width="13.7109375" style="68" customWidth="1"/>
    <col min="12544" max="12544" width="16.7109375" style="68" customWidth="1"/>
    <col min="12545" max="12788" width="9.140625" style="68"/>
    <col min="12789" max="12789" width="39.5703125" style="68" customWidth="1"/>
    <col min="12790" max="12790" width="16.28515625" style="68" customWidth="1"/>
    <col min="12791" max="12799" width="13.7109375" style="68" customWidth="1"/>
    <col min="12800" max="12800" width="16.7109375" style="68" customWidth="1"/>
    <col min="12801" max="13044" width="9.140625" style="68"/>
    <col min="13045" max="13045" width="39.5703125" style="68" customWidth="1"/>
    <col min="13046" max="13046" width="16.28515625" style="68" customWidth="1"/>
    <col min="13047" max="13055" width="13.7109375" style="68" customWidth="1"/>
    <col min="13056" max="13056" width="16.7109375" style="68" customWidth="1"/>
    <col min="13057" max="13300" width="9.140625" style="68"/>
    <col min="13301" max="13301" width="39.5703125" style="68" customWidth="1"/>
    <col min="13302" max="13302" width="16.28515625" style="68" customWidth="1"/>
    <col min="13303" max="13311" width="13.7109375" style="68" customWidth="1"/>
    <col min="13312" max="13312" width="16.7109375" style="68" customWidth="1"/>
    <col min="13313" max="13556" width="9.140625" style="68"/>
    <col min="13557" max="13557" width="39.5703125" style="68" customWidth="1"/>
    <col min="13558" max="13558" width="16.28515625" style="68" customWidth="1"/>
    <col min="13559" max="13567" width="13.7109375" style="68" customWidth="1"/>
    <col min="13568" max="13568" width="16.7109375" style="68" customWidth="1"/>
    <col min="13569" max="13812" width="9.140625" style="68"/>
    <col min="13813" max="13813" width="39.5703125" style="68" customWidth="1"/>
    <col min="13814" max="13814" width="16.28515625" style="68" customWidth="1"/>
    <col min="13815" max="13823" width="13.7109375" style="68" customWidth="1"/>
    <col min="13824" max="13824" width="16.7109375" style="68" customWidth="1"/>
    <col min="13825" max="14068" width="9.140625" style="68"/>
    <col min="14069" max="14069" width="39.5703125" style="68" customWidth="1"/>
    <col min="14070" max="14070" width="16.28515625" style="68" customWidth="1"/>
    <col min="14071" max="14079" width="13.7109375" style="68" customWidth="1"/>
    <col min="14080" max="14080" width="16.7109375" style="68" customWidth="1"/>
    <col min="14081" max="14324" width="9.140625" style="68"/>
    <col min="14325" max="14325" width="39.5703125" style="68" customWidth="1"/>
    <col min="14326" max="14326" width="16.28515625" style="68" customWidth="1"/>
    <col min="14327" max="14335" width="13.7109375" style="68" customWidth="1"/>
    <col min="14336" max="14336" width="16.7109375" style="68" customWidth="1"/>
    <col min="14337" max="14580" width="9.140625" style="68"/>
    <col min="14581" max="14581" width="39.5703125" style="68" customWidth="1"/>
    <col min="14582" max="14582" width="16.28515625" style="68" customWidth="1"/>
    <col min="14583" max="14591" width="13.7109375" style="68" customWidth="1"/>
    <col min="14592" max="14592" width="16.7109375" style="68" customWidth="1"/>
    <col min="14593" max="14836" width="9.140625" style="68"/>
    <col min="14837" max="14837" width="39.5703125" style="68" customWidth="1"/>
    <col min="14838" max="14838" width="16.28515625" style="68" customWidth="1"/>
    <col min="14839" max="14847" width="13.7109375" style="68" customWidth="1"/>
    <col min="14848" max="14848" width="16.7109375" style="68" customWidth="1"/>
    <col min="14849" max="15092" width="9.140625" style="68"/>
    <col min="15093" max="15093" width="39.5703125" style="68" customWidth="1"/>
    <col min="15094" max="15094" width="16.28515625" style="68" customWidth="1"/>
    <col min="15095" max="15103" width="13.7109375" style="68" customWidth="1"/>
    <col min="15104" max="15104" width="16.7109375" style="68" customWidth="1"/>
    <col min="15105" max="15348" width="9.140625" style="68"/>
    <col min="15349" max="15349" width="39.5703125" style="68" customWidth="1"/>
    <col min="15350" max="15350" width="16.28515625" style="68" customWidth="1"/>
    <col min="15351" max="15359" width="13.7109375" style="68" customWidth="1"/>
    <col min="15360" max="15360" width="16.7109375" style="68" customWidth="1"/>
    <col min="15361" max="15604" width="9.140625" style="68"/>
    <col min="15605" max="15605" width="39.5703125" style="68" customWidth="1"/>
    <col min="15606" max="15606" width="16.28515625" style="68" customWidth="1"/>
    <col min="15607" max="15615" width="13.7109375" style="68" customWidth="1"/>
    <col min="15616" max="15616" width="16.7109375" style="68" customWidth="1"/>
    <col min="15617" max="15860" width="9.140625" style="68"/>
    <col min="15861" max="15861" width="39.5703125" style="68" customWidth="1"/>
    <col min="15862" max="15862" width="16.28515625" style="68" customWidth="1"/>
    <col min="15863" max="15871" width="13.7109375" style="68" customWidth="1"/>
    <col min="15872" max="15872" width="16.7109375" style="68" customWidth="1"/>
    <col min="15873" max="16116" width="9.140625" style="68"/>
    <col min="16117" max="16117" width="39.5703125" style="68" customWidth="1"/>
    <col min="16118" max="16118" width="16.28515625" style="68" customWidth="1"/>
    <col min="16119" max="16127" width="13.7109375" style="68" customWidth="1"/>
    <col min="16128" max="16128" width="16.7109375" style="68" customWidth="1"/>
    <col min="16129" max="16374" width="9.140625" style="68"/>
    <col min="16375" max="16380" width="8.85546875" style="68" customWidth="1"/>
    <col min="16381" max="16384" width="8.85546875" style="68"/>
  </cols>
  <sheetData>
    <row r="1" spans="1:6" ht="18.75" x14ac:dyDescent="0.25">
      <c r="A1" s="203" t="s">
        <v>82</v>
      </c>
      <c r="B1" s="203"/>
      <c r="C1" s="203"/>
      <c r="D1" s="203"/>
      <c r="E1" s="203"/>
      <c r="F1" s="203"/>
    </row>
    <row r="2" spans="1:6" ht="18.75" x14ac:dyDescent="0.25">
      <c r="A2" s="69"/>
      <c r="B2" s="70"/>
      <c r="C2" s="70"/>
      <c r="D2" s="70"/>
      <c r="E2" s="71"/>
      <c r="F2" s="71"/>
    </row>
    <row r="3" spans="1:6" x14ac:dyDescent="0.25">
      <c r="A3" s="69" t="s">
        <v>83</v>
      </c>
      <c r="B3" s="204" t="s">
        <v>118</v>
      </c>
      <c r="C3" s="204"/>
      <c r="D3" s="204"/>
      <c r="E3" s="72"/>
      <c r="F3" s="72"/>
    </row>
    <row r="4" spans="1:6" x14ac:dyDescent="0.25">
      <c r="A4" s="69" t="s">
        <v>84</v>
      </c>
      <c r="B4" s="204" t="str">
        <f>'PLANILHA DE REFERÊNCIA'!B3</f>
        <v>MELHORIA EM I.P. DO MUNICÍPIO DE OUVIDOR - GO</v>
      </c>
      <c r="C4" s="204"/>
      <c r="D4" s="204"/>
      <c r="E4" s="72"/>
      <c r="F4" s="72"/>
    </row>
    <row r="5" spans="1:6" x14ac:dyDescent="0.25">
      <c r="A5" s="69"/>
      <c r="B5" s="204"/>
      <c r="C5" s="204"/>
      <c r="D5" s="204"/>
      <c r="E5" s="72"/>
      <c r="F5" s="72"/>
    </row>
    <row r="6" spans="1:6" ht="13.9" customHeight="1" x14ac:dyDescent="0.25">
      <c r="A6" s="205" t="s">
        <v>44</v>
      </c>
      <c r="B6" s="205" t="s">
        <v>53</v>
      </c>
      <c r="C6" s="206" t="s">
        <v>46</v>
      </c>
      <c r="D6" s="207" t="s">
        <v>85</v>
      </c>
      <c r="E6" s="208" t="s">
        <v>86</v>
      </c>
      <c r="F6" s="208"/>
    </row>
    <row r="7" spans="1:6" x14ac:dyDescent="0.25">
      <c r="A7" s="205"/>
      <c r="B7" s="205"/>
      <c r="C7" s="206"/>
      <c r="D7" s="207"/>
      <c r="E7" s="67">
        <v>30</v>
      </c>
      <c r="F7" s="67">
        <v>60</v>
      </c>
    </row>
    <row r="8" spans="1:6" ht="15" customHeight="1" x14ac:dyDescent="0.25">
      <c r="A8" s="209">
        <v>1</v>
      </c>
      <c r="B8" s="210" t="s">
        <v>119</v>
      </c>
      <c r="C8" s="211">
        <f>D8/D10</f>
        <v>1</v>
      </c>
      <c r="D8" s="212">
        <f>'PLANILHA DE REFERÊNCIA - ATA'!J36</f>
        <v>2443878.52</v>
      </c>
      <c r="E8" s="73">
        <v>0.5</v>
      </c>
      <c r="F8" s="73">
        <v>0.5</v>
      </c>
    </row>
    <row r="9" spans="1:6" ht="36.75" customHeight="1" x14ac:dyDescent="0.25">
      <c r="A9" s="209"/>
      <c r="B9" s="210"/>
      <c r="C9" s="211"/>
      <c r="D9" s="212"/>
      <c r="E9" s="74">
        <f>E8*$D$8</f>
        <v>1221939.26</v>
      </c>
      <c r="F9" s="74">
        <f t="shared" ref="F9" si="0">F8*$D$8</f>
        <v>1221939.26</v>
      </c>
    </row>
    <row r="10" spans="1:6" ht="20.45" customHeight="1" x14ac:dyDescent="0.25">
      <c r="A10" s="213" t="s">
        <v>47</v>
      </c>
      <c r="B10" s="213"/>
      <c r="C10" s="75">
        <f>C8</f>
        <v>1</v>
      </c>
      <c r="D10" s="76">
        <f>D8</f>
        <v>2443878.52</v>
      </c>
      <c r="E10" s="77">
        <f>E9</f>
        <v>1221939.26</v>
      </c>
      <c r="F10" s="77">
        <f>F9+E10</f>
        <v>2443878.52</v>
      </c>
    </row>
    <row r="11" spans="1:6" x14ac:dyDescent="0.25">
      <c r="A11" s="78"/>
      <c r="B11" s="78"/>
      <c r="C11" s="78"/>
      <c r="D11" s="78"/>
      <c r="E11" s="78"/>
      <c r="F11" s="78"/>
    </row>
    <row r="12" spans="1:6" ht="15" customHeight="1" x14ac:dyDescent="0.25">
      <c r="A12" s="153" t="s">
        <v>205</v>
      </c>
      <c r="B12" s="154"/>
      <c r="C12" s="155"/>
      <c r="D12" s="154"/>
      <c r="E12" s="78"/>
      <c r="F12" s="78"/>
    </row>
    <row r="13" spans="1:6" ht="15" customHeight="1" x14ac:dyDescent="0.25">
      <c r="A13" s="153"/>
      <c r="B13" s="154"/>
      <c r="C13" s="155"/>
      <c r="D13" s="154"/>
      <c r="E13" s="78"/>
      <c r="F13" s="78"/>
    </row>
    <row r="14" spans="1:6" ht="15" customHeight="1" x14ac:dyDescent="0.25">
      <c r="A14" s="155"/>
      <c r="B14" s="155"/>
      <c r="C14" s="154"/>
      <c r="D14" s="154" t="s">
        <v>204</v>
      </c>
      <c r="E14" s="78"/>
      <c r="F14" s="78"/>
    </row>
    <row r="15" spans="1:6" ht="15" customHeight="1" x14ac:dyDescent="0.25">
      <c r="A15" s="155"/>
      <c r="B15" s="155"/>
      <c r="C15" s="154"/>
      <c r="D15" s="154" t="s">
        <v>206</v>
      </c>
      <c r="E15" s="78"/>
      <c r="F15" s="78"/>
    </row>
    <row r="16" spans="1:6" x14ac:dyDescent="0.25">
      <c r="A16" s="155"/>
      <c r="B16" s="155"/>
      <c r="C16" s="154"/>
      <c r="D16" s="154" t="s">
        <v>207</v>
      </c>
    </row>
  </sheetData>
  <mergeCells count="14">
    <mergeCell ref="A8:A9"/>
    <mergeCell ref="B8:B9"/>
    <mergeCell ref="C8:C9"/>
    <mergeCell ref="D8:D9"/>
    <mergeCell ref="A10:B10"/>
    <mergeCell ref="A1:F1"/>
    <mergeCell ref="B3:D3"/>
    <mergeCell ref="B4:D4"/>
    <mergeCell ref="B5:D5"/>
    <mergeCell ref="A6:A7"/>
    <mergeCell ref="B6:B7"/>
    <mergeCell ref="C6:C7"/>
    <mergeCell ref="D6:D7"/>
    <mergeCell ref="E6:F6"/>
  </mergeCells>
  <printOptions horizontalCentered="1"/>
  <pageMargins left="0.78740157480314965" right="0.78740157480314965" top="1.7716535433070868" bottom="0.78740157480314965" header="0" footer="0"/>
  <pageSetup paperSize="9" fitToHeight="0" orientation="landscape" r:id="rId1"/>
  <headerFooter>
    <oddHeader>&amp;R&amp;G</oddHeader>
    <oddFooter>Página &amp;P de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showGridLines="0" view="pageBreakPreview" zoomScaleNormal="100" zoomScaleSheetLayoutView="100" workbookViewId="0">
      <selection activeCell="D26" sqref="D26"/>
    </sheetView>
  </sheetViews>
  <sheetFormatPr defaultColWidth="9.140625" defaultRowHeight="12.75" x14ac:dyDescent="0.25"/>
  <cols>
    <col min="1" max="1" width="9.140625" style="4"/>
    <col min="2" max="2" width="67.28515625" style="29" customWidth="1"/>
    <col min="3" max="3" width="14.7109375" style="30" customWidth="1"/>
    <col min="4" max="4" width="20.7109375" style="29" customWidth="1"/>
    <col min="5" max="16384" width="9.140625" style="4"/>
  </cols>
  <sheetData>
    <row r="1" spans="1:4" ht="18.75" customHeight="1" x14ac:dyDescent="0.25">
      <c r="A1" s="163" t="s">
        <v>43</v>
      </c>
      <c r="B1" s="163"/>
      <c r="C1" s="163"/>
      <c r="D1" s="163"/>
    </row>
    <row r="2" spans="1:4" x14ac:dyDescent="0.25">
      <c r="A2" s="83"/>
      <c r="B2" s="84"/>
      <c r="C2" s="84"/>
      <c r="D2" s="84"/>
    </row>
    <row r="3" spans="1:4" x14ac:dyDescent="0.25">
      <c r="A3" s="84" t="str">
        <f>[3]CRONOGRAMA!A4</f>
        <v>Prop.:</v>
      </c>
      <c r="B3" s="84" t="str">
        <f>CRONOGRAMA!B3</f>
        <v>PREFEITURA MUNICIPAL DE OUVIDOR - GO</v>
      </c>
      <c r="C3" s="84"/>
      <c r="D3" s="84"/>
    </row>
    <row r="4" spans="1:4" x14ac:dyDescent="0.25">
      <c r="A4" s="84" t="str">
        <f>[3]CRONOGRAMA!A5</f>
        <v xml:space="preserve">Obra: </v>
      </c>
      <c r="B4" s="85" t="str">
        <f>'PLANILHA DE REFERÊNCIA'!B3</f>
        <v>MELHORIA EM I.P. DO MUNICÍPIO DE OUVIDOR - GO</v>
      </c>
      <c r="C4" s="85"/>
      <c r="D4" s="85"/>
    </row>
    <row r="5" spans="1:4" x14ac:dyDescent="0.25">
      <c r="A5" s="83"/>
      <c r="B5" s="86"/>
      <c r="C5" s="86"/>
      <c r="D5" s="86"/>
    </row>
    <row r="6" spans="1:4" x14ac:dyDescent="0.25">
      <c r="A6" s="90" t="s">
        <v>44</v>
      </c>
      <c r="B6" s="90" t="s">
        <v>45</v>
      </c>
      <c r="C6" s="91" t="s">
        <v>46</v>
      </c>
      <c r="D6" s="90" t="s">
        <v>47</v>
      </c>
    </row>
    <row r="7" spans="1:4" ht="32.450000000000003" customHeight="1" x14ac:dyDescent="0.25">
      <c r="A7" s="92" t="s">
        <v>48</v>
      </c>
      <c r="B7" s="152" t="s">
        <v>165</v>
      </c>
      <c r="C7" s="25">
        <f>D7/D9</f>
        <v>0.51643044549190786</v>
      </c>
      <c r="D7" s="93">
        <f>'PLANILHA DE REF-SEM TELEG.'!J32</f>
        <v>796696.3600000001</v>
      </c>
    </row>
    <row r="8" spans="1:4" x14ac:dyDescent="0.25">
      <c r="A8" s="92" t="s">
        <v>49</v>
      </c>
      <c r="B8" s="90" t="s">
        <v>123</v>
      </c>
      <c r="C8" s="25">
        <f>D8/D9</f>
        <v>0.48356955450809219</v>
      </c>
      <c r="D8" s="93">
        <f>'PLANILHA DE ITENS DE ADESÃO'!J9</f>
        <v>746001.92000000004</v>
      </c>
    </row>
    <row r="9" spans="1:4" ht="15.75" customHeight="1" x14ac:dyDescent="0.25">
      <c r="A9" s="164" t="s">
        <v>50</v>
      </c>
      <c r="B9" s="164"/>
      <c r="C9" s="132">
        <f>SUM(C7:C8)</f>
        <v>1</v>
      </c>
      <c r="D9" s="95">
        <f>TRUNC(SUM(D7:D8),2)</f>
        <v>1542698.28</v>
      </c>
    </row>
    <row r="10" spans="1:4" x14ac:dyDescent="0.25">
      <c r="A10" s="83"/>
      <c r="B10" s="87"/>
      <c r="C10" s="88"/>
      <c r="D10" s="87"/>
    </row>
    <row r="11" spans="1:4" x14ac:dyDescent="0.25">
      <c r="A11" s="153" t="s">
        <v>205</v>
      </c>
      <c r="B11" s="154"/>
      <c r="C11" s="155"/>
      <c r="D11" s="154"/>
    </row>
    <row r="12" spans="1:4" x14ac:dyDescent="0.25">
      <c r="A12" s="153"/>
      <c r="B12" s="154"/>
      <c r="C12" s="155"/>
      <c r="D12" s="154"/>
    </row>
    <row r="13" spans="1:4" x14ac:dyDescent="0.25">
      <c r="A13" s="155"/>
      <c r="B13" s="155"/>
      <c r="C13" s="154" t="s">
        <v>204</v>
      </c>
      <c r="D13" s="155"/>
    </row>
    <row r="14" spans="1:4" x14ac:dyDescent="0.25">
      <c r="A14" s="155"/>
      <c r="B14" s="155"/>
      <c r="C14" s="154" t="s">
        <v>206</v>
      </c>
      <c r="D14" s="155"/>
    </row>
    <row r="15" spans="1:4" x14ac:dyDescent="0.25">
      <c r="A15" s="155"/>
      <c r="B15" s="155"/>
      <c r="C15" s="154" t="s">
        <v>207</v>
      </c>
      <c r="D15" s="155"/>
    </row>
  </sheetData>
  <mergeCells count="2">
    <mergeCell ref="A1:D1"/>
    <mergeCell ref="A9:B9"/>
  </mergeCells>
  <printOptions horizontalCentered="1"/>
  <pageMargins left="0.78740157480314965" right="0.78740157480314965" top="1.7716535433070868" bottom="0.78740157480314965" header="0" footer="0"/>
  <pageSetup paperSize="9" orientation="landscape" r:id="rId1"/>
  <headerFooter>
    <oddHeader>&amp;R&amp;G</oddHeader>
    <oddFooter>Página &amp;P de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view="pageBreakPreview" topLeftCell="A25" zoomScaleNormal="100" zoomScaleSheetLayoutView="100" workbookViewId="0">
      <selection activeCell="F41" sqref="F41"/>
    </sheetView>
  </sheetViews>
  <sheetFormatPr defaultColWidth="9.140625" defaultRowHeight="12.75" x14ac:dyDescent="0.25"/>
  <cols>
    <col min="1" max="1" width="8.5703125" style="4" customWidth="1"/>
    <col min="2" max="2" width="10.28515625" style="4" customWidth="1"/>
    <col min="3" max="3" width="8.42578125" style="4" bestFit="1" customWidth="1"/>
    <col min="4" max="4" width="84.7109375" style="4" customWidth="1"/>
    <col min="5" max="5" width="9.85546875" style="4" customWidth="1"/>
    <col min="6" max="6" width="12.28515625" style="4" customWidth="1"/>
    <col min="7" max="7" width="13.85546875" style="4" customWidth="1"/>
    <col min="8" max="8" width="12" style="5" customWidth="1"/>
    <col min="9" max="9" width="12.85546875" style="5" customWidth="1"/>
    <col min="10" max="10" width="14.28515625" style="5" bestFit="1" customWidth="1"/>
    <col min="11" max="16384" width="9.140625" style="4"/>
  </cols>
  <sheetData>
    <row r="1" spans="1:10" ht="18" x14ac:dyDescent="0.25">
      <c r="A1" s="202" t="s">
        <v>110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25.5" x14ac:dyDescent="0.25">
      <c r="A2" s="96" t="s">
        <v>92</v>
      </c>
      <c r="B2" s="166" t="s">
        <v>137</v>
      </c>
      <c r="C2" s="166"/>
      <c r="D2" s="166"/>
      <c r="E2" s="135" t="s">
        <v>197</v>
      </c>
      <c r="F2" s="98">
        <f>'COMPOSICAO BDI  1'!B20</f>
        <v>0.16338135098258011</v>
      </c>
      <c r="G2" s="167" t="s">
        <v>189</v>
      </c>
      <c r="H2" s="167"/>
      <c r="I2" s="167"/>
      <c r="J2" s="99" t="s">
        <v>93</v>
      </c>
    </row>
    <row r="3" spans="1:10" ht="36.75" x14ac:dyDescent="0.25">
      <c r="A3" s="96" t="s">
        <v>94</v>
      </c>
      <c r="B3" s="166" t="s">
        <v>138</v>
      </c>
      <c r="C3" s="166"/>
      <c r="D3" s="166"/>
      <c r="E3" s="135" t="s">
        <v>198</v>
      </c>
      <c r="F3" s="98">
        <f>'COMPOSICAO BDI  2'!B22</f>
        <v>0.2835651529186145</v>
      </c>
      <c r="G3" s="168" t="s">
        <v>190</v>
      </c>
      <c r="H3" s="168"/>
      <c r="I3" s="168"/>
      <c r="J3" s="100" t="s">
        <v>124</v>
      </c>
    </row>
    <row r="4" spans="1:10" ht="25.5" x14ac:dyDescent="0.25">
      <c r="A4" s="101" t="s">
        <v>44</v>
      </c>
      <c r="B4" s="101" t="s">
        <v>61</v>
      </c>
      <c r="C4" s="101" t="s">
        <v>52</v>
      </c>
      <c r="D4" s="102" t="s">
        <v>53</v>
      </c>
      <c r="E4" s="101" t="s">
        <v>55</v>
      </c>
      <c r="F4" s="101" t="s">
        <v>96</v>
      </c>
      <c r="G4" s="101" t="s">
        <v>97</v>
      </c>
      <c r="H4" s="103" t="s">
        <v>98</v>
      </c>
      <c r="I4" s="103" t="s">
        <v>99</v>
      </c>
      <c r="J4" s="103" t="s">
        <v>100</v>
      </c>
    </row>
    <row r="5" spans="1:10" ht="25.5" x14ac:dyDescent="0.25">
      <c r="A5" s="104">
        <v>1</v>
      </c>
      <c r="B5" s="133" t="s">
        <v>145</v>
      </c>
      <c r="C5" s="133">
        <v>21301</v>
      </c>
      <c r="D5" s="150" t="s">
        <v>146</v>
      </c>
      <c r="E5" s="107" t="s">
        <v>147</v>
      </c>
      <c r="F5" s="107">
        <v>6</v>
      </c>
      <c r="G5" s="108" t="s">
        <v>109</v>
      </c>
      <c r="H5" s="109">
        <v>135.83000000000001</v>
      </c>
      <c r="I5" s="109">
        <f>TRUNC(H5*(1+$F$3),2)</f>
        <v>174.34</v>
      </c>
      <c r="J5" s="109">
        <f t="shared" ref="J5:J31" si="0">TRUNC(F5*I5,2)</f>
        <v>1046.04</v>
      </c>
    </row>
    <row r="6" spans="1:10" ht="191.25" x14ac:dyDescent="0.25">
      <c r="A6" s="104">
        <v>2</v>
      </c>
      <c r="B6" s="133" t="s">
        <v>101</v>
      </c>
      <c r="C6" s="133" t="s">
        <v>54</v>
      </c>
      <c r="D6" s="150" t="s">
        <v>193</v>
      </c>
      <c r="E6" s="107" t="s">
        <v>55</v>
      </c>
      <c r="F6" s="107">
        <v>674</v>
      </c>
      <c r="G6" s="108" t="s">
        <v>102</v>
      </c>
      <c r="H6" s="109">
        <v>0</v>
      </c>
      <c r="I6" s="109">
        <f t="shared" ref="I6:I23" si="1">TRUNC(H6*(1+$F$2),2)</f>
        <v>0</v>
      </c>
      <c r="J6" s="109">
        <f t="shared" si="0"/>
        <v>0</v>
      </c>
    </row>
    <row r="7" spans="1:10" ht="191.25" x14ac:dyDescent="0.25">
      <c r="A7" s="104">
        <v>3</v>
      </c>
      <c r="B7" s="133" t="s">
        <v>101</v>
      </c>
      <c r="C7" s="133" t="s">
        <v>54</v>
      </c>
      <c r="D7" s="150" t="s">
        <v>199</v>
      </c>
      <c r="E7" s="107" t="s">
        <v>55</v>
      </c>
      <c r="F7" s="107">
        <v>226</v>
      </c>
      <c r="G7" s="108" t="s">
        <v>102</v>
      </c>
      <c r="H7" s="109">
        <v>0</v>
      </c>
      <c r="I7" s="109">
        <f t="shared" si="1"/>
        <v>0</v>
      </c>
      <c r="J7" s="109">
        <f t="shared" si="0"/>
        <v>0</v>
      </c>
    </row>
    <row r="8" spans="1:10" ht="191.25" x14ac:dyDescent="0.25">
      <c r="A8" s="104">
        <v>4</v>
      </c>
      <c r="B8" s="133" t="s">
        <v>101</v>
      </c>
      <c r="C8" s="133" t="s">
        <v>54</v>
      </c>
      <c r="D8" s="150" t="s">
        <v>195</v>
      </c>
      <c r="E8" s="107" t="s">
        <v>55</v>
      </c>
      <c r="F8" s="107">
        <v>371</v>
      </c>
      <c r="G8" s="108" t="s">
        <v>102</v>
      </c>
      <c r="H8" s="109">
        <v>0</v>
      </c>
      <c r="I8" s="109">
        <f t="shared" si="1"/>
        <v>0</v>
      </c>
      <c r="J8" s="109">
        <f t="shared" si="0"/>
        <v>0</v>
      </c>
    </row>
    <row r="9" spans="1:10" ht="191.25" x14ac:dyDescent="0.25">
      <c r="A9" s="104">
        <v>5</v>
      </c>
      <c r="B9" s="133" t="s">
        <v>101</v>
      </c>
      <c r="C9" s="133" t="s">
        <v>54</v>
      </c>
      <c r="D9" s="150" t="s">
        <v>196</v>
      </c>
      <c r="E9" s="107" t="s">
        <v>55</v>
      </c>
      <c r="F9" s="107">
        <v>29</v>
      </c>
      <c r="G9" s="108" t="s">
        <v>102</v>
      </c>
      <c r="H9" s="109">
        <v>0</v>
      </c>
      <c r="I9" s="109">
        <f t="shared" si="1"/>
        <v>0</v>
      </c>
      <c r="J9" s="109">
        <f t="shared" si="0"/>
        <v>0</v>
      </c>
    </row>
    <row r="10" spans="1:10" ht="165.75" x14ac:dyDescent="0.25">
      <c r="A10" s="104">
        <v>6</v>
      </c>
      <c r="B10" s="133" t="s">
        <v>101</v>
      </c>
      <c r="C10" s="133" t="s">
        <v>54</v>
      </c>
      <c r="D10" s="150" t="s">
        <v>167</v>
      </c>
      <c r="E10" s="107" t="s">
        <v>55</v>
      </c>
      <c r="F10" s="107">
        <v>200</v>
      </c>
      <c r="G10" s="108" t="s">
        <v>102</v>
      </c>
      <c r="H10" s="109">
        <v>498</v>
      </c>
      <c r="I10" s="109">
        <f t="shared" si="1"/>
        <v>579.36</v>
      </c>
      <c r="J10" s="109">
        <f t="shared" si="0"/>
        <v>115872</v>
      </c>
    </row>
    <row r="11" spans="1:10" ht="102" x14ac:dyDescent="0.25">
      <c r="A11" s="104">
        <v>7</v>
      </c>
      <c r="B11" s="133" t="s">
        <v>101</v>
      </c>
      <c r="C11" s="133" t="s">
        <v>54</v>
      </c>
      <c r="D11" s="150" t="s">
        <v>166</v>
      </c>
      <c r="E11" s="107" t="s">
        <v>55</v>
      </c>
      <c r="F11" s="107">
        <v>1100</v>
      </c>
      <c r="G11" s="108" t="s">
        <v>102</v>
      </c>
      <c r="H11" s="109">
        <v>145.30000000000001</v>
      </c>
      <c r="I11" s="109">
        <f t="shared" si="1"/>
        <v>169.03</v>
      </c>
      <c r="J11" s="109">
        <f t="shared" si="0"/>
        <v>185933</v>
      </c>
    </row>
    <row r="12" spans="1:10" x14ac:dyDescent="0.25">
      <c r="A12" s="104">
        <v>8</v>
      </c>
      <c r="B12" s="133" t="s">
        <v>101</v>
      </c>
      <c r="C12" s="133" t="s">
        <v>54</v>
      </c>
      <c r="D12" s="150" t="s">
        <v>66</v>
      </c>
      <c r="E12" s="107" t="s">
        <v>55</v>
      </c>
      <c r="F12" s="107">
        <v>1300</v>
      </c>
      <c r="G12" s="108" t="s">
        <v>102</v>
      </c>
      <c r="H12" s="109">
        <v>8.44</v>
      </c>
      <c r="I12" s="109">
        <f t="shared" si="1"/>
        <v>9.81</v>
      </c>
      <c r="J12" s="109">
        <f t="shared" si="0"/>
        <v>12753</v>
      </c>
    </row>
    <row r="13" spans="1:10" x14ac:dyDescent="0.25">
      <c r="A13" s="104">
        <v>9</v>
      </c>
      <c r="B13" s="133" t="s">
        <v>101</v>
      </c>
      <c r="C13" s="133" t="s">
        <v>54</v>
      </c>
      <c r="D13" s="150" t="s">
        <v>103</v>
      </c>
      <c r="E13" s="107" t="s">
        <v>55</v>
      </c>
      <c r="F13" s="107">
        <v>1300</v>
      </c>
      <c r="G13" s="108" t="s">
        <v>102</v>
      </c>
      <c r="H13" s="109">
        <v>7.46</v>
      </c>
      <c r="I13" s="109">
        <f t="shared" si="1"/>
        <v>8.67</v>
      </c>
      <c r="J13" s="109">
        <f t="shared" si="0"/>
        <v>11271</v>
      </c>
    </row>
    <row r="14" spans="1:10" x14ac:dyDescent="0.25">
      <c r="A14" s="104">
        <v>10</v>
      </c>
      <c r="B14" s="133" t="s">
        <v>104</v>
      </c>
      <c r="C14" s="133">
        <v>2510</v>
      </c>
      <c r="D14" s="150" t="s">
        <v>105</v>
      </c>
      <c r="E14" s="107" t="s">
        <v>55</v>
      </c>
      <c r="F14" s="107">
        <v>1300</v>
      </c>
      <c r="G14" s="108" t="s">
        <v>102</v>
      </c>
      <c r="H14" s="109">
        <v>17.170000000000002</v>
      </c>
      <c r="I14" s="109">
        <f t="shared" si="1"/>
        <v>19.97</v>
      </c>
      <c r="J14" s="109">
        <f t="shared" si="0"/>
        <v>25961</v>
      </c>
    </row>
    <row r="15" spans="1:10" ht="25.5" x14ac:dyDescent="0.25">
      <c r="A15" s="104">
        <v>11</v>
      </c>
      <c r="B15" s="133" t="s">
        <v>111</v>
      </c>
      <c r="C15" s="133">
        <v>3113</v>
      </c>
      <c r="D15" s="150" t="s">
        <v>184</v>
      </c>
      <c r="E15" s="107" t="s">
        <v>56</v>
      </c>
      <c r="F15" s="107">
        <v>10400</v>
      </c>
      <c r="G15" s="108" t="s">
        <v>102</v>
      </c>
      <c r="H15" s="109">
        <v>0.9</v>
      </c>
      <c r="I15" s="109">
        <f t="shared" si="1"/>
        <v>1.04</v>
      </c>
      <c r="J15" s="109">
        <f t="shared" si="0"/>
        <v>10816</v>
      </c>
    </row>
    <row r="16" spans="1:10" x14ac:dyDescent="0.25">
      <c r="A16" s="104">
        <v>12</v>
      </c>
      <c r="B16" s="133" t="s">
        <v>111</v>
      </c>
      <c r="C16" s="133">
        <v>3699</v>
      </c>
      <c r="D16" s="150" t="s">
        <v>112</v>
      </c>
      <c r="E16" s="107" t="s">
        <v>55</v>
      </c>
      <c r="F16" s="107">
        <v>868</v>
      </c>
      <c r="G16" s="108" t="s">
        <v>102</v>
      </c>
      <c r="H16" s="109">
        <v>19.899999999999999</v>
      </c>
      <c r="I16" s="109">
        <f t="shared" si="1"/>
        <v>23.15</v>
      </c>
      <c r="J16" s="109">
        <f t="shared" si="0"/>
        <v>20094.2</v>
      </c>
    </row>
    <row r="17" spans="1:10" ht="25.5" x14ac:dyDescent="0.25">
      <c r="A17" s="104">
        <v>13</v>
      </c>
      <c r="B17" s="133" t="s">
        <v>104</v>
      </c>
      <c r="C17" s="133">
        <v>430</v>
      </c>
      <c r="D17" s="150" t="s">
        <v>106</v>
      </c>
      <c r="E17" s="107" t="s">
        <v>55</v>
      </c>
      <c r="F17" s="107">
        <v>868</v>
      </c>
      <c r="G17" s="108" t="s">
        <v>102</v>
      </c>
      <c r="H17" s="109">
        <v>4.03</v>
      </c>
      <c r="I17" s="109">
        <f t="shared" si="1"/>
        <v>4.68</v>
      </c>
      <c r="J17" s="109">
        <f t="shared" si="0"/>
        <v>4062.24</v>
      </c>
    </row>
    <row r="18" spans="1:10" ht="25.5" x14ac:dyDescent="0.25">
      <c r="A18" s="104">
        <v>14</v>
      </c>
      <c r="B18" s="133" t="s">
        <v>104</v>
      </c>
      <c r="C18" s="133">
        <v>432</v>
      </c>
      <c r="D18" s="150" t="s">
        <v>107</v>
      </c>
      <c r="E18" s="107" t="s">
        <v>55</v>
      </c>
      <c r="F18" s="107">
        <v>1734</v>
      </c>
      <c r="G18" s="108" t="s">
        <v>102</v>
      </c>
      <c r="H18" s="109">
        <v>5.91</v>
      </c>
      <c r="I18" s="109">
        <f t="shared" si="1"/>
        <v>6.87</v>
      </c>
      <c r="J18" s="109">
        <f t="shared" si="0"/>
        <v>11912.58</v>
      </c>
    </row>
    <row r="19" spans="1:10" x14ac:dyDescent="0.25">
      <c r="A19" s="104">
        <v>15</v>
      </c>
      <c r="B19" s="133" t="s">
        <v>111</v>
      </c>
      <c r="C19" s="133">
        <v>3896</v>
      </c>
      <c r="D19" s="150" t="s">
        <v>114</v>
      </c>
      <c r="E19" s="107" t="s">
        <v>55</v>
      </c>
      <c r="F19" s="107">
        <v>20</v>
      </c>
      <c r="G19" s="108" t="s">
        <v>102</v>
      </c>
      <c r="H19" s="109">
        <v>123.48</v>
      </c>
      <c r="I19" s="109">
        <f t="shared" si="1"/>
        <v>143.65</v>
      </c>
      <c r="J19" s="109">
        <f t="shared" si="0"/>
        <v>2873</v>
      </c>
    </row>
    <row r="20" spans="1:10" x14ac:dyDescent="0.25">
      <c r="A20" s="104">
        <v>16</v>
      </c>
      <c r="B20" s="133" t="s">
        <v>111</v>
      </c>
      <c r="C20" s="133">
        <v>3895</v>
      </c>
      <c r="D20" s="150" t="s">
        <v>115</v>
      </c>
      <c r="E20" s="107" t="s">
        <v>55</v>
      </c>
      <c r="F20" s="107">
        <v>20</v>
      </c>
      <c r="G20" s="108" t="s">
        <v>102</v>
      </c>
      <c r="H20" s="109">
        <v>101.43</v>
      </c>
      <c r="I20" s="109">
        <f t="shared" si="1"/>
        <v>118</v>
      </c>
      <c r="J20" s="109">
        <f t="shared" si="0"/>
        <v>2360</v>
      </c>
    </row>
    <row r="21" spans="1:10" x14ac:dyDescent="0.25">
      <c r="A21" s="104">
        <v>17</v>
      </c>
      <c r="B21" s="133" t="s">
        <v>111</v>
      </c>
      <c r="C21" s="133">
        <v>3894</v>
      </c>
      <c r="D21" s="150" t="s">
        <v>116</v>
      </c>
      <c r="E21" s="107" t="s">
        <v>55</v>
      </c>
      <c r="F21" s="107">
        <v>20</v>
      </c>
      <c r="G21" s="108" t="s">
        <v>102</v>
      </c>
      <c r="H21" s="109">
        <v>80.48</v>
      </c>
      <c r="I21" s="109">
        <f t="shared" si="1"/>
        <v>93.62</v>
      </c>
      <c r="J21" s="109">
        <f t="shared" si="0"/>
        <v>1872.4</v>
      </c>
    </row>
    <row r="22" spans="1:10" x14ac:dyDescent="0.25">
      <c r="A22" s="104">
        <v>18</v>
      </c>
      <c r="B22" s="133" t="s">
        <v>111</v>
      </c>
      <c r="C22" s="133">
        <v>3893</v>
      </c>
      <c r="D22" s="150" t="s">
        <v>117</v>
      </c>
      <c r="E22" s="107" t="s">
        <v>55</v>
      </c>
      <c r="F22" s="107">
        <v>10</v>
      </c>
      <c r="G22" s="108" t="s">
        <v>102</v>
      </c>
      <c r="H22" s="109">
        <v>66.040000000000006</v>
      </c>
      <c r="I22" s="109">
        <f t="shared" si="1"/>
        <v>76.819999999999993</v>
      </c>
      <c r="J22" s="109">
        <f t="shared" si="0"/>
        <v>768.2</v>
      </c>
    </row>
    <row r="23" spans="1:10" ht="25.5" x14ac:dyDescent="0.25">
      <c r="A23" s="104">
        <v>19</v>
      </c>
      <c r="B23" s="133" t="s">
        <v>111</v>
      </c>
      <c r="C23" s="133">
        <v>3320</v>
      </c>
      <c r="D23" s="150" t="s">
        <v>185</v>
      </c>
      <c r="E23" s="107" t="s">
        <v>55</v>
      </c>
      <c r="F23" s="107">
        <v>130</v>
      </c>
      <c r="G23" s="108" t="s">
        <v>102</v>
      </c>
      <c r="H23" s="109">
        <v>4.9800000000000004</v>
      </c>
      <c r="I23" s="109">
        <f t="shared" si="1"/>
        <v>5.79</v>
      </c>
      <c r="J23" s="109">
        <f t="shared" si="0"/>
        <v>752.7</v>
      </c>
    </row>
    <row r="24" spans="1:10" ht="38.25" x14ac:dyDescent="0.25">
      <c r="A24" s="104">
        <v>20</v>
      </c>
      <c r="B24" s="133" t="s">
        <v>108</v>
      </c>
      <c r="C24" s="133">
        <v>1</v>
      </c>
      <c r="D24" s="150" t="str">
        <f>COMPOSIÇÕES!B5</f>
        <v>SERVIÇO DE INSTALAÇÃO DE BRAÇO DE ILUMINAÇÃO PÚBLICA DE 3 METROS DE COMPRIMENTO E LUMINÁRIA LED PÚBLICA, POTÊNCIA ENTRE 60-270W, CONTEMPLANDO CABOS, CONECTORES E RELÉ FOTOELÉTRICO, EXCLUSO MATERIAIS</v>
      </c>
      <c r="E24" s="107" t="s">
        <v>55</v>
      </c>
      <c r="F24" s="107">
        <v>1300</v>
      </c>
      <c r="G24" s="108" t="s">
        <v>109</v>
      </c>
      <c r="H24" s="109">
        <f>COMPOSIÇÕES!L14</f>
        <v>152.69999999999999</v>
      </c>
      <c r="I24" s="109">
        <f t="shared" ref="I24:I31" si="2">TRUNC(H24*(1+$F$3),2)</f>
        <v>196</v>
      </c>
      <c r="J24" s="109">
        <f t="shared" si="0"/>
        <v>254800</v>
      </c>
    </row>
    <row r="25" spans="1:10" ht="38.25" x14ac:dyDescent="0.25">
      <c r="A25" s="104">
        <v>21</v>
      </c>
      <c r="B25" s="133" t="s">
        <v>108</v>
      </c>
      <c r="C25" s="133">
        <v>2</v>
      </c>
      <c r="D25" s="150" t="str">
        <f>COMPOSIÇÕES!B16</f>
        <v>SERVIÇO DE INSTALAÇÃO DE SUPORTE DE 4 PÉTALAS E 04 LUMINÁRIAS LED PÚBLICAS, POTÊNCIA ENTRE 60-270W, CONTEMPLANDO CABOS, CONECTORES E RELÉS FOTOELÉTRICOS, EXCLUSO MATERIAIS</v>
      </c>
      <c r="E25" s="107" t="s">
        <v>55</v>
      </c>
      <c r="F25" s="107">
        <v>20</v>
      </c>
      <c r="G25" s="108" t="s">
        <v>109</v>
      </c>
      <c r="H25" s="109">
        <f>COMPOSIÇÕES!L25</f>
        <v>229.04</v>
      </c>
      <c r="I25" s="109">
        <f t="shared" si="2"/>
        <v>293.98</v>
      </c>
      <c r="J25" s="109">
        <f t="shared" si="0"/>
        <v>5879.6</v>
      </c>
    </row>
    <row r="26" spans="1:10" ht="38.25" x14ac:dyDescent="0.25">
      <c r="A26" s="104">
        <v>22</v>
      </c>
      <c r="B26" s="133" t="s">
        <v>108</v>
      </c>
      <c r="C26" s="133">
        <v>3</v>
      </c>
      <c r="D26" s="150" t="str">
        <f>COMPOSIÇÕES!B27</f>
        <v>SERVIÇO DE INSTALAÇÃO DE SUPORTE DE 3 PÉTALAS E 03 LUMINÁRIAS LED PÚBLICAS, POTÊNCIA ENTRE 60-270W, CONTEMPLANDO CABOS, CONECTORES E RELÉS FOTOELÉTRICOS, EXCLUSO MATERIAIS</v>
      </c>
      <c r="E26" s="107" t="s">
        <v>55</v>
      </c>
      <c r="F26" s="107">
        <v>20</v>
      </c>
      <c r="G26" s="108" t="s">
        <v>109</v>
      </c>
      <c r="H26" s="109">
        <f>COMPOSIÇÕES!L36</f>
        <v>198.5</v>
      </c>
      <c r="I26" s="109">
        <f t="shared" si="2"/>
        <v>254.78</v>
      </c>
      <c r="J26" s="109">
        <f t="shared" si="0"/>
        <v>5095.6000000000004</v>
      </c>
    </row>
    <row r="27" spans="1:10" ht="38.25" x14ac:dyDescent="0.25">
      <c r="A27" s="104">
        <v>23</v>
      </c>
      <c r="B27" s="133" t="s">
        <v>108</v>
      </c>
      <c r="C27" s="133">
        <v>4</v>
      </c>
      <c r="D27" s="150" t="str">
        <f>COMPOSIÇÕES!B38</f>
        <v>SERVIÇO DE INSTALAÇÃO DE SUPORTE DE 2 PÉTALAS E 02 LUMINÁRIAS LED PÚBLICAS, POTÊNCIA ENTRE 60-270W, CONTEMPLANDO CABOS, CONECTORES E RELÉS FOTOELÉTRICOS, EXCLUSO MATERIAIS</v>
      </c>
      <c r="E27" s="107" t="s">
        <v>55</v>
      </c>
      <c r="F27" s="107">
        <v>20</v>
      </c>
      <c r="G27" s="108" t="s">
        <v>109</v>
      </c>
      <c r="H27" s="109">
        <f>COMPOSIÇÕES!L47</f>
        <v>152.69999999999999</v>
      </c>
      <c r="I27" s="109">
        <f t="shared" si="2"/>
        <v>196</v>
      </c>
      <c r="J27" s="109">
        <f t="shared" si="0"/>
        <v>3920</v>
      </c>
    </row>
    <row r="28" spans="1:10" ht="38.25" x14ac:dyDescent="0.25">
      <c r="A28" s="104">
        <v>24</v>
      </c>
      <c r="B28" s="133" t="s">
        <v>108</v>
      </c>
      <c r="C28" s="133">
        <v>5</v>
      </c>
      <c r="D28" s="150" t="str">
        <f>COMPOSIÇÕES!B49</f>
        <v>SERVIÇO DE INSTALAÇÃO DE SUPORTE DE 1 PÉTALA E 01 LUMINÁRIA LED PÚBLICA, POTÊNCIA ENTRE 60-270W, CONTEMPLANDO CABOS, CONECTORES E RELÉS FOTOELÉTRICOS, EXCLUSO MATERIAIS</v>
      </c>
      <c r="E28" s="107" t="s">
        <v>55</v>
      </c>
      <c r="F28" s="107">
        <v>10</v>
      </c>
      <c r="G28" s="108" t="s">
        <v>109</v>
      </c>
      <c r="H28" s="109">
        <f>COMPOSIÇÕES!L58</f>
        <v>122.16</v>
      </c>
      <c r="I28" s="109">
        <f t="shared" si="2"/>
        <v>156.80000000000001</v>
      </c>
      <c r="J28" s="109">
        <f t="shared" si="0"/>
        <v>1568</v>
      </c>
    </row>
    <row r="29" spans="1:10" ht="51" x14ac:dyDescent="0.25">
      <c r="A29" s="104">
        <v>25</v>
      </c>
      <c r="B29" s="133" t="s">
        <v>108</v>
      </c>
      <c r="C29" s="133">
        <v>6</v>
      </c>
      <c r="D29" s="150" t="str">
        <f>COMPOSIÇÕES!B60</f>
        <v>SERVIÇO DE REMOÇÃO DE CONJUNTO DE ILUMINAÇÃO EXISTENTE EM POSTE, COMPOSTO POR BRAÇO DE ILUMINAÇÃO PÚBLICA, LUMINÁRIA CONVENCIONAL, LÂMPADA, REATOR, RELÉ FOTOELÉTRICO, CABOS E CONECTORES. ENTREGA DOS MATERIAIS RETIRADOS EM BOM ESTADO JUNTO AO ALMOXARIFADO DA PREFEITURA.</v>
      </c>
      <c r="E29" s="107" t="s">
        <v>55</v>
      </c>
      <c r="F29" s="107">
        <v>1300</v>
      </c>
      <c r="G29" s="108" t="s">
        <v>109</v>
      </c>
      <c r="H29" s="109">
        <f>COMPOSIÇÕES!L69</f>
        <v>68.7</v>
      </c>
      <c r="I29" s="109">
        <f t="shared" si="2"/>
        <v>88.18</v>
      </c>
      <c r="J29" s="109">
        <f t="shared" si="0"/>
        <v>114634</v>
      </c>
    </row>
    <row r="30" spans="1:10" ht="38.25" x14ac:dyDescent="0.25">
      <c r="A30" s="104">
        <v>26</v>
      </c>
      <c r="B30" s="133" t="s">
        <v>108</v>
      </c>
      <c r="C30" s="133">
        <v>7</v>
      </c>
      <c r="D30" s="150" t="str">
        <f>COMPOSIÇÕES!B71</f>
        <v>SERVIÇO DE TRATAMENTO E DISPOSIÇÃO FINAL DE RESÍDUOS CLASSE I DA ILUMINAÇÃO PÚBLICA, POR KG (CONSIDERADOS 20% DOS CONJUNTOS DE ILUMINAÇÃO A SEREM DESCARTADOS, 5 KG POR CONJUNTO)</v>
      </c>
      <c r="E30" s="107" t="s">
        <v>155</v>
      </c>
      <c r="F30" s="107">
        <v>1300</v>
      </c>
      <c r="G30" s="108" t="s">
        <v>109</v>
      </c>
      <c r="H30" s="109">
        <f>COMPOSIÇÕES!L80</f>
        <v>1.39</v>
      </c>
      <c r="I30" s="109">
        <f t="shared" si="2"/>
        <v>1.78</v>
      </c>
      <c r="J30" s="109">
        <f t="shared" si="0"/>
        <v>2314</v>
      </c>
    </row>
    <row r="31" spans="1:10" ht="38.25" x14ac:dyDescent="0.25">
      <c r="A31" s="104">
        <v>27</v>
      </c>
      <c r="B31" s="133" t="s">
        <v>145</v>
      </c>
      <c r="C31" s="133">
        <v>30110</v>
      </c>
      <c r="D31" s="150" t="s">
        <v>186</v>
      </c>
      <c r="E31" s="107" t="s">
        <v>157</v>
      </c>
      <c r="F31" s="107">
        <v>260</v>
      </c>
      <c r="G31" s="108" t="s">
        <v>109</v>
      </c>
      <c r="H31" s="109">
        <v>0.42</v>
      </c>
      <c r="I31" s="109">
        <f t="shared" si="2"/>
        <v>0.53</v>
      </c>
      <c r="J31" s="109">
        <f t="shared" si="0"/>
        <v>137.80000000000001</v>
      </c>
    </row>
    <row r="32" spans="1:10" x14ac:dyDescent="0.25">
      <c r="A32" s="165" t="s">
        <v>47</v>
      </c>
      <c r="B32" s="165"/>
      <c r="C32" s="165"/>
      <c r="D32" s="165"/>
      <c r="E32" s="165"/>
      <c r="F32" s="165"/>
      <c r="G32" s="165"/>
      <c r="H32" s="165"/>
      <c r="I32" s="165"/>
      <c r="J32" s="110">
        <f>SUM(J5:J31)</f>
        <v>796696.3600000001</v>
      </c>
    </row>
    <row r="34" spans="1:7" x14ac:dyDescent="0.25">
      <c r="A34" s="153" t="s">
        <v>205</v>
      </c>
      <c r="B34" s="154"/>
      <c r="C34" s="155"/>
      <c r="D34" s="154"/>
    </row>
    <row r="35" spans="1:7" x14ac:dyDescent="0.25">
      <c r="A35" s="153"/>
      <c r="B35" s="154"/>
      <c r="C35" s="155"/>
      <c r="D35" s="154"/>
    </row>
    <row r="36" spans="1:7" x14ac:dyDescent="0.25">
      <c r="A36" s="155"/>
      <c r="B36" s="155"/>
      <c r="C36" s="154"/>
      <c r="D36" s="155"/>
      <c r="G36" s="154" t="s">
        <v>204</v>
      </c>
    </row>
    <row r="37" spans="1:7" x14ac:dyDescent="0.25">
      <c r="A37" s="155"/>
      <c r="B37" s="155"/>
      <c r="C37" s="154"/>
      <c r="D37" s="155"/>
      <c r="G37" s="154" t="s">
        <v>206</v>
      </c>
    </row>
    <row r="38" spans="1:7" x14ac:dyDescent="0.25">
      <c r="A38" s="155"/>
      <c r="B38" s="155"/>
      <c r="C38" s="154"/>
      <c r="D38" s="155"/>
      <c r="G38" s="154" t="s">
        <v>207</v>
      </c>
    </row>
  </sheetData>
  <mergeCells count="6">
    <mergeCell ref="A32:I32"/>
    <mergeCell ref="A1:J1"/>
    <mergeCell ref="B2:D2"/>
    <mergeCell ref="G2:I2"/>
    <mergeCell ref="B3:D3"/>
    <mergeCell ref="G3:I3"/>
  </mergeCells>
  <printOptions horizontalCentered="1"/>
  <pageMargins left="0.78740157480314965" right="0.78740157480314965" top="1.7716535433070868" bottom="0.78740157480314965" header="0" footer="0"/>
  <pageSetup paperSize="9" scale="68" fitToHeight="0" orientation="landscape" r:id="rId1"/>
  <headerFooter>
    <oddHeader>&amp;R&amp;G</oddHeader>
    <oddFooter>Página &amp;P de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5"/>
  <sheetViews>
    <sheetView tabSelected="1" view="pageBreakPreview" topLeftCell="A10" zoomScaleNormal="100" zoomScaleSheetLayoutView="100" workbookViewId="0">
      <selection activeCell="G23" sqref="G23"/>
    </sheetView>
  </sheetViews>
  <sheetFormatPr defaultColWidth="9.140625" defaultRowHeight="12.75" x14ac:dyDescent="0.2"/>
  <cols>
    <col min="1" max="1" width="9.42578125" style="1" customWidth="1"/>
    <col min="2" max="2" width="10.28515625" style="1" customWidth="1"/>
    <col min="3" max="3" width="8.28515625" style="1" customWidth="1"/>
    <col min="4" max="4" width="84.7109375" style="1" customWidth="1"/>
    <col min="5" max="5" width="9.85546875" style="1" customWidth="1"/>
    <col min="6" max="6" width="12.28515625" style="1" customWidth="1"/>
    <col min="7" max="7" width="13.85546875" style="1" customWidth="1"/>
    <col min="8" max="8" width="12" style="2" customWidth="1"/>
    <col min="9" max="9" width="12.85546875" style="2" customWidth="1"/>
    <col min="10" max="10" width="14.28515625" style="2" bestFit="1" customWidth="1"/>
    <col min="11" max="16384" width="9.140625" style="1"/>
  </cols>
  <sheetData>
    <row r="1" spans="1:10" ht="23.25" customHeight="1" x14ac:dyDescent="0.2">
      <c r="A1" s="215" t="s">
        <v>120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25.5" x14ac:dyDescent="0.2">
      <c r="A2" s="136" t="s">
        <v>92</v>
      </c>
      <c r="B2" s="216" t="s">
        <v>137</v>
      </c>
      <c r="C2" s="216"/>
      <c r="D2" s="216"/>
      <c r="E2" s="137" t="s">
        <v>197</v>
      </c>
      <c r="F2" s="138">
        <v>0</v>
      </c>
      <c r="G2" s="217" t="s">
        <v>125</v>
      </c>
      <c r="H2" s="217"/>
      <c r="I2" s="217"/>
      <c r="J2" s="139" t="s">
        <v>54</v>
      </c>
    </row>
    <row r="3" spans="1:10" ht="36.75" x14ac:dyDescent="0.2">
      <c r="A3" s="136" t="s">
        <v>94</v>
      </c>
      <c r="B3" s="216" t="s">
        <v>138</v>
      </c>
      <c r="C3" s="216"/>
      <c r="D3" s="216"/>
      <c r="E3" s="137" t="s">
        <v>198</v>
      </c>
      <c r="F3" s="138">
        <v>0</v>
      </c>
      <c r="G3" s="218" t="s">
        <v>95</v>
      </c>
      <c r="H3" s="218"/>
      <c r="I3" s="218"/>
      <c r="J3" s="140">
        <v>44044</v>
      </c>
    </row>
    <row r="4" spans="1:10" ht="25.5" x14ac:dyDescent="0.2">
      <c r="A4" s="141" t="s">
        <v>44</v>
      </c>
      <c r="B4" s="141" t="s">
        <v>61</v>
      </c>
      <c r="C4" s="141" t="s">
        <v>52</v>
      </c>
      <c r="D4" s="142" t="s">
        <v>53</v>
      </c>
      <c r="E4" s="141" t="s">
        <v>55</v>
      </c>
      <c r="F4" s="141" t="s">
        <v>96</v>
      </c>
      <c r="G4" s="141" t="s">
        <v>97</v>
      </c>
      <c r="H4" s="143" t="s">
        <v>98</v>
      </c>
      <c r="I4" s="143" t="s">
        <v>99</v>
      </c>
      <c r="J4" s="143" t="s">
        <v>100</v>
      </c>
    </row>
    <row r="5" spans="1:10" ht="204" x14ac:dyDescent="0.2">
      <c r="A5" s="144">
        <v>1</v>
      </c>
      <c r="B5" s="151" t="s">
        <v>121</v>
      </c>
      <c r="C5" s="145" t="s">
        <v>122</v>
      </c>
      <c r="D5" s="150" t="s">
        <v>200</v>
      </c>
      <c r="E5" s="146" t="s">
        <v>55</v>
      </c>
      <c r="F5" s="146">
        <v>674</v>
      </c>
      <c r="G5" s="147" t="s">
        <v>54</v>
      </c>
      <c r="H5" s="148">
        <v>439.15</v>
      </c>
      <c r="I5" s="148">
        <f t="shared" ref="I5" si="0">TRUNC(H5*(1+$F$2),2)</f>
        <v>439.15</v>
      </c>
      <c r="J5" s="148">
        <f t="shared" ref="J5" si="1">TRUNC(F5*I5,2)</f>
        <v>295987.09999999998</v>
      </c>
    </row>
    <row r="6" spans="1:10" ht="191.25" x14ac:dyDescent="0.2">
      <c r="A6" s="144">
        <v>2</v>
      </c>
      <c r="B6" s="151" t="s">
        <v>175</v>
      </c>
      <c r="C6" s="145" t="s">
        <v>176</v>
      </c>
      <c r="D6" s="150" t="s">
        <v>201</v>
      </c>
      <c r="E6" s="146" t="s">
        <v>55</v>
      </c>
      <c r="F6" s="146">
        <v>226</v>
      </c>
      <c r="G6" s="147" t="s">
        <v>54</v>
      </c>
      <c r="H6" s="148">
        <v>601.27</v>
      </c>
      <c r="I6" s="148">
        <f t="shared" ref="I6" si="2">TRUNC(H6*(1+$F$2),2)</f>
        <v>601.27</v>
      </c>
      <c r="J6" s="148">
        <f t="shared" ref="J6" si="3">TRUNC(F6*I6,2)</f>
        <v>135887.01999999999</v>
      </c>
    </row>
    <row r="7" spans="1:10" ht="191.25" x14ac:dyDescent="0.2">
      <c r="A7" s="144">
        <v>3</v>
      </c>
      <c r="B7" s="151" t="s">
        <v>175</v>
      </c>
      <c r="C7" s="145" t="s">
        <v>177</v>
      </c>
      <c r="D7" s="150" t="s">
        <v>202</v>
      </c>
      <c r="E7" s="146" t="s">
        <v>55</v>
      </c>
      <c r="F7" s="146">
        <v>371</v>
      </c>
      <c r="G7" s="147" t="s">
        <v>54</v>
      </c>
      <c r="H7" s="148">
        <v>777.62</v>
      </c>
      <c r="I7" s="148">
        <f t="shared" ref="I7" si="4">TRUNC(H7*(1+$F$2),2)</f>
        <v>777.62</v>
      </c>
      <c r="J7" s="148">
        <f t="shared" ref="J7" si="5">TRUNC(F7*I7,2)</f>
        <v>288497.02</v>
      </c>
    </row>
    <row r="8" spans="1:10" ht="191.25" x14ac:dyDescent="0.2">
      <c r="A8" s="144">
        <v>4</v>
      </c>
      <c r="B8" s="151" t="s">
        <v>175</v>
      </c>
      <c r="C8" s="145" t="s">
        <v>178</v>
      </c>
      <c r="D8" s="150" t="s">
        <v>203</v>
      </c>
      <c r="E8" s="146" t="s">
        <v>55</v>
      </c>
      <c r="F8" s="146">
        <v>29</v>
      </c>
      <c r="G8" s="147" t="s">
        <v>54</v>
      </c>
      <c r="H8" s="148">
        <v>883.82</v>
      </c>
      <c r="I8" s="148">
        <f t="shared" ref="I8" si="6">TRUNC(H8*(1+$F$2),2)</f>
        <v>883.82</v>
      </c>
      <c r="J8" s="148">
        <f t="shared" ref="J8" si="7">TRUNC(F8*I8,2)</f>
        <v>25630.78</v>
      </c>
    </row>
    <row r="9" spans="1:10" x14ac:dyDescent="0.2">
      <c r="A9" s="214" t="s">
        <v>47</v>
      </c>
      <c r="B9" s="214"/>
      <c r="C9" s="214"/>
      <c r="D9" s="214"/>
      <c r="E9" s="214"/>
      <c r="F9" s="214"/>
      <c r="G9" s="214"/>
      <c r="H9" s="214"/>
      <c r="I9" s="214"/>
      <c r="J9" s="149">
        <f>SUM(J5:J8)</f>
        <v>746001.92000000004</v>
      </c>
    </row>
    <row r="11" spans="1:10" x14ac:dyDescent="0.2">
      <c r="A11" s="153" t="s">
        <v>205</v>
      </c>
      <c r="B11" s="154"/>
      <c r="C11" s="155"/>
      <c r="D11" s="154"/>
      <c r="E11" s="4"/>
      <c r="F11" s="4"/>
      <c r="G11" s="4"/>
    </row>
    <row r="12" spans="1:10" x14ac:dyDescent="0.2">
      <c r="A12" s="153"/>
      <c r="B12" s="154"/>
      <c r="C12" s="155"/>
      <c r="D12" s="154"/>
      <c r="E12" s="4"/>
      <c r="F12" s="4"/>
      <c r="G12" s="4"/>
    </row>
    <row r="13" spans="1:10" x14ac:dyDescent="0.2">
      <c r="A13" s="155"/>
      <c r="B13" s="155"/>
      <c r="C13" s="154"/>
      <c r="D13" s="155"/>
      <c r="E13" s="4"/>
      <c r="F13" s="4"/>
      <c r="G13" s="154" t="s">
        <v>204</v>
      </c>
    </row>
    <row r="14" spans="1:10" x14ac:dyDescent="0.2">
      <c r="A14" s="155"/>
      <c r="B14" s="155"/>
      <c r="C14" s="154"/>
      <c r="D14" s="155"/>
      <c r="E14" s="4"/>
      <c r="F14" s="4"/>
      <c r="G14" s="154" t="s">
        <v>206</v>
      </c>
    </row>
    <row r="15" spans="1:10" x14ac:dyDescent="0.2">
      <c r="A15" s="155"/>
      <c r="B15" s="155"/>
      <c r="C15" s="154"/>
      <c r="D15" s="155"/>
      <c r="E15" s="4"/>
      <c r="F15" s="4"/>
      <c r="G15" s="154" t="s">
        <v>207</v>
      </c>
    </row>
  </sheetData>
  <mergeCells count="6">
    <mergeCell ref="A9:I9"/>
    <mergeCell ref="A1:J1"/>
    <mergeCell ref="B2:D2"/>
    <mergeCell ref="G2:I2"/>
    <mergeCell ref="B3:D3"/>
    <mergeCell ref="G3:I3"/>
  </mergeCells>
  <printOptions horizontalCentered="1"/>
  <pageMargins left="0.78740157480314965" right="0.78740157480314965" top="1.7716535433070868" bottom="0.78740157480314965" header="0" footer="0"/>
  <pageSetup paperSize="9" scale="68" fitToHeight="0" orientation="landscape" r:id="rId1"/>
  <headerFooter>
    <oddHeader>&amp;R&amp;G</oddHeader>
    <oddFooter>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topLeftCell="A16" zoomScaleNormal="130" zoomScaleSheetLayoutView="100" workbookViewId="0">
      <selection activeCell="I38" sqref="I36:I38"/>
    </sheetView>
  </sheetViews>
  <sheetFormatPr defaultColWidth="9.140625" defaultRowHeight="12.75" x14ac:dyDescent="0.25"/>
  <cols>
    <col min="1" max="1" width="50.7109375" style="53" customWidth="1"/>
    <col min="2" max="2" width="16" style="63" bestFit="1" customWidth="1"/>
    <col min="3" max="3" width="8.7109375" style="63" customWidth="1"/>
    <col min="4" max="4" width="18" style="63" customWidth="1"/>
    <col min="5" max="5" width="18" style="53" customWidth="1"/>
    <col min="6" max="6" width="4" style="53" bestFit="1" customWidth="1"/>
    <col min="7" max="7" width="11.42578125" style="53" bestFit="1" customWidth="1"/>
    <col min="8" max="16384" width="9.140625" style="53"/>
  </cols>
  <sheetData>
    <row r="1" spans="1:5" ht="29.25" customHeight="1" x14ac:dyDescent="0.25">
      <c r="A1" s="162" t="s">
        <v>135</v>
      </c>
      <c r="B1" s="162"/>
      <c r="C1" s="162"/>
      <c r="D1" s="162"/>
      <c r="E1" s="162"/>
    </row>
    <row r="2" spans="1:5" ht="45" customHeight="1" x14ac:dyDescent="0.25">
      <c r="A2" s="54" t="s">
        <v>34</v>
      </c>
      <c r="B2" s="54" t="s">
        <v>35</v>
      </c>
      <c r="C2" s="54" t="s">
        <v>179</v>
      </c>
      <c r="D2" s="54" t="s">
        <v>36</v>
      </c>
      <c r="E2" s="54" t="s">
        <v>37</v>
      </c>
    </row>
    <row r="3" spans="1:5" ht="13.7" customHeight="1" x14ac:dyDescent="0.25">
      <c r="A3" s="64" t="s">
        <v>2</v>
      </c>
      <c r="B3" s="55" t="s">
        <v>0</v>
      </c>
      <c r="C3" s="56">
        <v>18</v>
      </c>
      <c r="D3" s="56">
        <v>60</v>
      </c>
      <c r="E3" s="56">
        <f t="shared" ref="E3:E27" si="0">D3*C3</f>
        <v>1080</v>
      </c>
    </row>
    <row r="4" spans="1:5" ht="13.7" customHeight="1" x14ac:dyDescent="0.25">
      <c r="A4" s="64" t="s">
        <v>3</v>
      </c>
      <c r="B4" s="55" t="s">
        <v>0</v>
      </c>
      <c r="C4" s="56">
        <v>13</v>
      </c>
      <c r="D4" s="56">
        <v>60</v>
      </c>
      <c r="E4" s="56">
        <f t="shared" si="0"/>
        <v>780</v>
      </c>
    </row>
    <row r="5" spans="1:5" ht="13.7" customHeight="1" x14ac:dyDescent="0.25">
      <c r="A5" s="64" t="s">
        <v>4</v>
      </c>
      <c r="B5" s="55" t="s">
        <v>0</v>
      </c>
      <c r="C5" s="56">
        <v>1</v>
      </c>
      <c r="D5" s="56">
        <v>60</v>
      </c>
      <c r="E5" s="56">
        <f t="shared" si="0"/>
        <v>60</v>
      </c>
    </row>
    <row r="6" spans="1:5" ht="13.7" customHeight="1" x14ac:dyDescent="0.25">
      <c r="A6" s="64" t="s">
        <v>127</v>
      </c>
      <c r="B6" s="55" t="s">
        <v>0</v>
      </c>
      <c r="C6" s="56">
        <v>38</v>
      </c>
      <c r="D6" s="56">
        <v>60</v>
      </c>
      <c r="E6" s="56">
        <f t="shared" si="0"/>
        <v>2280</v>
      </c>
    </row>
    <row r="7" spans="1:5" ht="13.7" customHeight="1" x14ac:dyDescent="0.25">
      <c r="A7" s="64" t="s">
        <v>128</v>
      </c>
      <c r="B7" s="55" t="s">
        <v>0</v>
      </c>
      <c r="C7" s="56">
        <v>2</v>
      </c>
      <c r="D7" s="56">
        <v>60</v>
      </c>
      <c r="E7" s="56">
        <f t="shared" si="0"/>
        <v>120</v>
      </c>
    </row>
    <row r="8" spans="1:5" ht="13.7" customHeight="1" x14ac:dyDescent="0.25">
      <c r="A8" s="64" t="s">
        <v>5</v>
      </c>
      <c r="B8" s="55" t="s">
        <v>6</v>
      </c>
      <c r="C8" s="56">
        <v>1</v>
      </c>
      <c r="D8" s="56">
        <v>100</v>
      </c>
      <c r="E8" s="56">
        <f t="shared" si="0"/>
        <v>100</v>
      </c>
    </row>
    <row r="9" spans="1:5" ht="13.7" customHeight="1" x14ac:dyDescent="0.25">
      <c r="A9" s="64" t="s">
        <v>7</v>
      </c>
      <c r="B9" s="55" t="s">
        <v>6</v>
      </c>
      <c r="C9" s="56">
        <v>39</v>
      </c>
      <c r="D9" s="56">
        <v>100</v>
      </c>
      <c r="E9" s="56">
        <f t="shared" si="0"/>
        <v>3900</v>
      </c>
    </row>
    <row r="10" spans="1:5" ht="13.7" customHeight="1" x14ac:dyDescent="0.25">
      <c r="A10" s="79" t="s">
        <v>16</v>
      </c>
      <c r="B10" s="55" t="s">
        <v>8</v>
      </c>
      <c r="C10" s="56">
        <v>67</v>
      </c>
      <c r="D10" s="56">
        <v>60</v>
      </c>
      <c r="E10" s="56">
        <f t="shared" si="0"/>
        <v>4020</v>
      </c>
    </row>
    <row r="11" spans="1:5" ht="13.7" customHeight="1" x14ac:dyDescent="0.25">
      <c r="A11" s="79" t="s">
        <v>17</v>
      </c>
      <c r="B11" s="55" t="s">
        <v>8</v>
      </c>
      <c r="C11" s="56">
        <v>77</v>
      </c>
      <c r="D11" s="56">
        <v>220</v>
      </c>
      <c r="E11" s="56">
        <f t="shared" si="0"/>
        <v>16940</v>
      </c>
    </row>
    <row r="12" spans="1:5" ht="13.7" customHeight="1" x14ac:dyDescent="0.25">
      <c r="A12" s="79" t="s">
        <v>24</v>
      </c>
      <c r="B12" s="55" t="s">
        <v>10</v>
      </c>
      <c r="C12" s="56">
        <v>304</v>
      </c>
      <c r="D12" s="56">
        <v>60</v>
      </c>
      <c r="E12" s="56">
        <f t="shared" si="0"/>
        <v>18240</v>
      </c>
    </row>
    <row r="13" spans="1:5" ht="13.7" customHeight="1" x14ac:dyDescent="0.25">
      <c r="A13" s="79" t="s">
        <v>25</v>
      </c>
      <c r="B13" s="55" t="s">
        <v>10</v>
      </c>
      <c r="C13" s="56">
        <v>212</v>
      </c>
      <c r="D13" s="56">
        <v>60</v>
      </c>
      <c r="E13" s="56">
        <f t="shared" si="0"/>
        <v>12720</v>
      </c>
    </row>
    <row r="14" spans="1:5" ht="13.7" customHeight="1" x14ac:dyDescent="0.25">
      <c r="A14" s="79" t="s">
        <v>26</v>
      </c>
      <c r="B14" s="55" t="s">
        <v>10</v>
      </c>
      <c r="C14" s="56">
        <v>84</v>
      </c>
      <c r="D14" s="56">
        <v>100</v>
      </c>
      <c r="E14" s="56">
        <f t="shared" si="0"/>
        <v>8400</v>
      </c>
    </row>
    <row r="15" spans="1:5" ht="13.7" customHeight="1" x14ac:dyDescent="0.25">
      <c r="A15" s="80" t="s">
        <v>27</v>
      </c>
      <c r="B15" s="57" t="s">
        <v>10</v>
      </c>
      <c r="C15" s="58">
        <v>90</v>
      </c>
      <c r="D15" s="56">
        <v>100</v>
      </c>
      <c r="E15" s="56">
        <f t="shared" si="0"/>
        <v>9000</v>
      </c>
    </row>
    <row r="16" spans="1:5" ht="14.85" customHeight="1" x14ac:dyDescent="0.25">
      <c r="A16" s="79" t="s">
        <v>28</v>
      </c>
      <c r="B16" s="55" t="s">
        <v>10</v>
      </c>
      <c r="C16" s="56">
        <v>294</v>
      </c>
      <c r="D16" s="56">
        <v>220</v>
      </c>
      <c r="E16" s="56">
        <f t="shared" si="0"/>
        <v>64680</v>
      </c>
    </row>
    <row r="17" spans="1:7" ht="13.7" customHeight="1" x14ac:dyDescent="0.25">
      <c r="A17" s="79" t="s">
        <v>29</v>
      </c>
      <c r="B17" s="55" t="s">
        <v>11</v>
      </c>
      <c r="C17" s="56">
        <v>12</v>
      </c>
      <c r="D17" s="56">
        <v>100</v>
      </c>
      <c r="E17" s="56">
        <f t="shared" si="0"/>
        <v>1200</v>
      </c>
    </row>
    <row r="18" spans="1:7" ht="13.7" customHeight="1" x14ac:dyDescent="0.25">
      <c r="A18" s="79" t="s">
        <v>30</v>
      </c>
      <c r="B18" s="55" t="s">
        <v>11</v>
      </c>
      <c r="C18" s="56">
        <v>29</v>
      </c>
      <c r="D18" s="56">
        <v>270</v>
      </c>
      <c r="E18" s="56">
        <f t="shared" si="0"/>
        <v>7830</v>
      </c>
    </row>
    <row r="19" spans="1:7" ht="15.4" customHeight="1" x14ac:dyDescent="0.25">
      <c r="A19" s="64" t="s">
        <v>129</v>
      </c>
      <c r="B19" s="55" t="s">
        <v>12</v>
      </c>
      <c r="C19" s="56">
        <v>380</v>
      </c>
      <c r="D19" s="56">
        <v>0</v>
      </c>
      <c r="E19" s="56">
        <f t="shared" si="0"/>
        <v>0</v>
      </c>
    </row>
    <row r="20" spans="1:7" ht="14.85" customHeight="1" x14ac:dyDescent="0.25">
      <c r="A20" s="64" t="s">
        <v>13</v>
      </c>
      <c r="B20" s="55" t="s">
        <v>12</v>
      </c>
      <c r="C20" s="56">
        <v>204</v>
      </c>
      <c r="D20" s="56">
        <v>0</v>
      </c>
      <c r="E20" s="56">
        <f t="shared" si="0"/>
        <v>0</v>
      </c>
    </row>
    <row r="21" spans="1:7" ht="15.4" customHeight="1" x14ac:dyDescent="0.25">
      <c r="A21" s="64" t="s">
        <v>130</v>
      </c>
      <c r="B21" s="55" t="s">
        <v>12</v>
      </c>
      <c r="C21" s="56">
        <v>12</v>
      </c>
      <c r="D21" s="56">
        <v>0</v>
      </c>
      <c r="E21" s="56">
        <f t="shared" si="0"/>
        <v>0</v>
      </c>
    </row>
    <row r="22" spans="1:7" ht="13.7" customHeight="1" x14ac:dyDescent="0.25">
      <c r="A22" s="64" t="s">
        <v>131</v>
      </c>
      <c r="B22" s="55" t="s">
        <v>12</v>
      </c>
      <c r="C22" s="56">
        <v>84</v>
      </c>
      <c r="D22" s="56">
        <v>0</v>
      </c>
      <c r="E22" s="56">
        <f t="shared" si="0"/>
        <v>0</v>
      </c>
    </row>
    <row r="23" spans="1:7" s="59" customFormat="1" ht="13.7" customHeight="1" x14ac:dyDescent="0.25">
      <c r="A23" s="64" t="s">
        <v>132</v>
      </c>
      <c r="B23" s="55" t="s">
        <v>12</v>
      </c>
      <c r="C23" s="56">
        <v>29</v>
      </c>
      <c r="D23" s="58">
        <v>0</v>
      </c>
      <c r="E23" s="58">
        <f t="shared" si="0"/>
        <v>0</v>
      </c>
    </row>
    <row r="24" spans="1:7" ht="13.7" customHeight="1" x14ac:dyDescent="0.25">
      <c r="A24" s="64" t="s">
        <v>14</v>
      </c>
      <c r="B24" s="55" t="s">
        <v>12</v>
      </c>
      <c r="C24" s="56">
        <v>166</v>
      </c>
      <c r="D24" s="56">
        <v>0</v>
      </c>
      <c r="E24" s="56">
        <f t="shared" si="0"/>
        <v>0</v>
      </c>
    </row>
    <row r="25" spans="1:7" ht="13.7" customHeight="1" x14ac:dyDescent="0.25">
      <c r="A25" s="64" t="s">
        <v>133</v>
      </c>
      <c r="B25" s="55" t="s">
        <v>12</v>
      </c>
      <c r="C25" s="56">
        <v>295</v>
      </c>
      <c r="D25" s="56">
        <v>0</v>
      </c>
      <c r="E25" s="56">
        <f t="shared" si="0"/>
        <v>0</v>
      </c>
    </row>
    <row r="26" spans="1:7" ht="15.4" customHeight="1" x14ac:dyDescent="0.25">
      <c r="A26" s="64" t="s">
        <v>15</v>
      </c>
      <c r="B26" s="55" t="s">
        <v>12</v>
      </c>
      <c r="C26" s="56">
        <v>1300</v>
      </c>
      <c r="D26" s="56">
        <v>1.2</v>
      </c>
      <c r="E26" s="56">
        <f t="shared" si="0"/>
        <v>1560</v>
      </c>
    </row>
    <row r="27" spans="1:7" ht="13.7" customHeight="1" x14ac:dyDescent="0.25">
      <c r="A27" s="64" t="s">
        <v>134</v>
      </c>
      <c r="B27" s="55" t="s">
        <v>0</v>
      </c>
      <c r="C27" s="56">
        <v>19</v>
      </c>
      <c r="D27" s="56">
        <v>60</v>
      </c>
      <c r="E27" s="56">
        <f t="shared" si="0"/>
        <v>1140</v>
      </c>
    </row>
    <row r="28" spans="1:7" ht="34.5" customHeight="1" x14ac:dyDescent="0.25">
      <c r="A28" s="158" t="s">
        <v>41</v>
      </c>
      <c r="B28" s="158"/>
      <c r="C28" s="60">
        <f>SUM(C3:C18)+C27</f>
        <v>1300</v>
      </c>
      <c r="D28" s="61" t="s">
        <v>42</v>
      </c>
      <c r="E28" s="81">
        <f>SUM(E3:E27)</f>
        <v>154050</v>
      </c>
    </row>
    <row r="29" spans="1:7" ht="16.5" customHeight="1" x14ac:dyDescent="0.25">
      <c r="A29" s="158" t="s">
        <v>33</v>
      </c>
      <c r="B29" s="158"/>
      <c r="C29" s="158"/>
      <c r="D29" s="158"/>
      <c r="E29" s="81">
        <f>'CONSUMO ATUAL OUVIDOR'!G29</f>
        <v>103271.21400000001</v>
      </c>
      <c r="G29" s="62"/>
    </row>
    <row r="30" spans="1:7" x14ac:dyDescent="0.25">
      <c r="A30" s="158" t="s">
        <v>39</v>
      </c>
      <c r="B30" s="158"/>
      <c r="C30" s="158"/>
      <c r="D30" s="158"/>
      <c r="E30" s="81">
        <f>E28*11.45*30/1000</f>
        <v>52916.175000000003</v>
      </c>
      <c r="G30" s="62"/>
    </row>
    <row r="31" spans="1:7" x14ac:dyDescent="0.25">
      <c r="A31" s="158" t="s">
        <v>40</v>
      </c>
      <c r="B31" s="158"/>
      <c r="C31" s="158"/>
      <c r="D31" s="158"/>
      <c r="E31" s="82">
        <f>1-(E30/E29)</f>
        <v>0.48759995210281926</v>
      </c>
      <c r="G31" s="62"/>
    </row>
    <row r="32" spans="1:7" ht="6.75" customHeight="1" x14ac:dyDescent="0.25">
      <c r="A32" s="161"/>
      <c r="B32" s="161"/>
      <c r="C32" s="161"/>
      <c r="D32" s="161"/>
      <c r="E32" s="161"/>
      <c r="G32" s="62"/>
    </row>
    <row r="33" spans="1:6" ht="13.5" customHeight="1" x14ac:dyDescent="0.25">
      <c r="A33" s="160" t="s">
        <v>38</v>
      </c>
      <c r="B33" s="160"/>
      <c r="C33" s="160"/>
      <c r="D33" s="160"/>
      <c r="E33" s="81">
        <f>SUM(C3:C7)+C10+C12+C13+C27</f>
        <v>674</v>
      </c>
    </row>
    <row r="34" spans="1:6" ht="13.5" customHeight="1" x14ac:dyDescent="0.25">
      <c r="A34" s="160" t="s">
        <v>136</v>
      </c>
      <c r="B34" s="160"/>
      <c r="C34" s="160"/>
      <c r="D34" s="160"/>
      <c r="E34" s="81">
        <f>C8+C14+C9+C15+C17</f>
        <v>226</v>
      </c>
      <c r="F34" s="53">
        <v>100</v>
      </c>
    </row>
    <row r="35" spans="1:6" ht="13.5" customHeight="1" x14ac:dyDescent="0.25">
      <c r="A35" s="160" t="s">
        <v>168</v>
      </c>
      <c r="B35" s="160"/>
      <c r="C35" s="160"/>
      <c r="D35" s="160"/>
      <c r="E35" s="81">
        <f>C11+C16</f>
        <v>371</v>
      </c>
      <c r="F35" s="53">
        <v>200</v>
      </c>
    </row>
    <row r="36" spans="1:6" ht="13.5" customHeight="1" x14ac:dyDescent="0.25">
      <c r="A36" s="160" t="s">
        <v>169</v>
      </c>
      <c r="B36" s="160"/>
      <c r="C36" s="160"/>
      <c r="D36" s="160"/>
      <c r="E36" s="81">
        <f>C18</f>
        <v>29</v>
      </c>
      <c r="F36" s="53">
        <v>200</v>
      </c>
    </row>
    <row r="37" spans="1:6" hidden="1" x14ac:dyDescent="0.25">
      <c r="D37" s="63">
        <v>160</v>
      </c>
      <c r="F37" s="53">
        <v>300</v>
      </c>
    </row>
    <row r="39" spans="1:6" x14ac:dyDescent="0.25">
      <c r="A39" s="153" t="s">
        <v>205</v>
      </c>
      <c r="B39" s="154"/>
      <c r="C39" s="155"/>
      <c r="D39" s="154"/>
      <c r="E39" s="156"/>
    </row>
    <row r="40" spans="1:6" x14ac:dyDescent="0.25">
      <c r="A40" s="153"/>
      <c r="B40" s="154"/>
      <c r="C40" s="155"/>
      <c r="D40" s="154"/>
      <c r="E40" s="156"/>
    </row>
    <row r="41" spans="1:6" x14ac:dyDescent="0.25">
      <c r="A41" s="155"/>
      <c r="B41" s="155"/>
      <c r="C41" s="154" t="s">
        <v>204</v>
      </c>
      <c r="D41" s="155"/>
      <c r="E41" s="154"/>
    </row>
    <row r="42" spans="1:6" x14ac:dyDescent="0.25">
      <c r="A42" s="155"/>
      <c r="B42" s="155"/>
      <c r="C42" s="154" t="s">
        <v>206</v>
      </c>
      <c r="D42" s="155"/>
      <c r="E42" s="154"/>
    </row>
    <row r="43" spans="1:6" x14ac:dyDescent="0.25">
      <c r="A43" s="155"/>
      <c r="B43" s="155"/>
      <c r="C43" s="154" t="s">
        <v>207</v>
      </c>
      <c r="D43" s="155"/>
      <c r="E43" s="154"/>
    </row>
  </sheetData>
  <mergeCells count="10">
    <mergeCell ref="A1:E1"/>
    <mergeCell ref="A28:B28"/>
    <mergeCell ref="A29:D29"/>
    <mergeCell ref="A33:D33"/>
    <mergeCell ref="A34:D34"/>
    <mergeCell ref="A36:D36"/>
    <mergeCell ref="A32:E32"/>
    <mergeCell ref="A30:D30"/>
    <mergeCell ref="A31:D31"/>
    <mergeCell ref="A35:D35"/>
  </mergeCells>
  <printOptions horizontalCentered="1"/>
  <pageMargins left="0.78740157480314965" right="0.78740157480314965" top="1.7716535433070868" bottom="0.78740157480314965" header="0" footer="0"/>
  <pageSetup paperSize="9" scale="90" fitToHeight="0" orientation="landscape" r:id="rId1"/>
  <headerFooter>
    <oddHeader>&amp;R&amp;G</oddHeader>
    <oddFooter>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6"/>
  <sheetViews>
    <sheetView showGridLines="0" view="pageBreakPreview" zoomScaleNormal="100" zoomScaleSheetLayoutView="100" workbookViewId="0">
      <selection activeCell="B21" sqref="B21"/>
    </sheetView>
  </sheetViews>
  <sheetFormatPr defaultColWidth="9.140625" defaultRowHeight="12.75" x14ac:dyDescent="0.25"/>
  <cols>
    <col min="1" max="1" width="9.140625" style="83"/>
    <col min="2" max="2" width="67.28515625" style="87" customWidth="1"/>
    <col min="3" max="3" width="14.7109375" style="88" customWidth="1"/>
    <col min="4" max="4" width="20.7109375" style="87" customWidth="1"/>
    <col min="5" max="16384" width="9.140625" style="83"/>
  </cols>
  <sheetData>
    <row r="1" spans="1:4" ht="18.75" customHeight="1" x14ac:dyDescent="0.25">
      <c r="A1" s="163" t="s">
        <v>43</v>
      </c>
      <c r="B1" s="163"/>
      <c r="C1" s="163"/>
      <c r="D1" s="163"/>
    </row>
    <row r="2" spans="1:4" x14ac:dyDescent="0.25">
      <c r="B2" s="84"/>
      <c r="C2" s="84"/>
      <c r="D2" s="84"/>
    </row>
    <row r="3" spans="1:4" x14ac:dyDescent="0.25">
      <c r="A3" s="84" t="str">
        <f>[3]CRONOGRAMA!A4</f>
        <v>Prop.:</v>
      </c>
      <c r="B3" s="84" t="str">
        <f>CRONOGRAMA!B3</f>
        <v>PREFEITURA MUNICIPAL DE OUVIDOR - GO</v>
      </c>
      <c r="C3" s="84"/>
      <c r="D3" s="84"/>
    </row>
    <row r="4" spans="1:4" x14ac:dyDescent="0.25">
      <c r="A4" s="84" t="str">
        <f>[3]CRONOGRAMA!A5</f>
        <v xml:space="preserve">Obra: </v>
      </c>
      <c r="B4" s="85" t="str">
        <f>'PLANILHA DE REFERÊNCIA'!B3</f>
        <v>MELHORIA EM I.P. DO MUNICÍPIO DE OUVIDOR - GO</v>
      </c>
      <c r="C4" s="85"/>
      <c r="D4" s="85"/>
    </row>
    <row r="5" spans="1:4" x14ac:dyDescent="0.25">
      <c r="B5" s="86"/>
      <c r="C5" s="86"/>
      <c r="D5" s="86"/>
    </row>
    <row r="6" spans="1:4" x14ac:dyDescent="0.25">
      <c r="A6" s="90" t="s">
        <v>44</v>
      </c>
      <c r="B6" s="90" t="s">
        <v>45</v>
      </c>
      <c r="C6" s="91" t="s">
        <v>46</v>
      </c>
      <c r="D6" s="90" t="s">
        <v>47</v>
      </c>
    </row>
    <row r="7" spans="1:4" x14ac:dyDescent="0.25">
      <c r="A7" s="92" t="s">
        <v>48</v>
      </c>
      <c r="B7" s="90" t="str">
        <f>CRONOGRAMA!B8</f>
        <v>OBRA DE MELHORIA EM I.P.</v>
      </c>
      <c r="C7" s="25">
        <v>1</v>
      </c>
      <c r="D7" s="93">
        <f>'PLANILHA DE REFERÊNCIA'!J36</f>
        <v>3805698.2700000009</v>
      </c>
    </row>
    <row r="8" spans="1:4" ht="15.75" customHeight="1" x14ac:dyDescent="0.25">
      <c r="A8" s="164" t="s">
        <v>50</v>
      </c>
      <c r="B8" s="164"/>
      <c r="C8" s="94">
        <v>1</v>
      </c>
      <c r="D8" s="95">
        <f>TRUNC(SUM(D7:D7),2)</f>
        <v>3805698.27</v>
      </c>
    </row>
    <row r="10" spans="1:4" x14ac:dyDescent="0.25">
      <c r="A10" s="153" t="s">
        <v>205</v>
      </c>
      <c r="B10" s="154"/>
      <c r="C10" s="155"/>
      <c r="D10" s="154"/>
    </row>
    <row r="11" spans="1:4" x14ac:dyDescent="0.25">
      <c r="A11" s="153"/>
      <c r="B11" s="154"/>
      <c r="C11" s="155"/>
      <c r="D11" s="154"/>
    </row>
    <row r="12" spans="1:4" x14ac:dyDescent="0.25">
      <c r="A12" s="155"/>
      <c r="B12" s="155"/>
      <c r="C12" s="154" t="s">
        <v>204</v>
      </c>
      <c r="D12" s="155"/>
    </row>
    <row r="13" spans="1:4" x14ac:dyDescent="0.25">
      <c r="A13" s="155"/>
      <c r="B13" s="155"/>
      <c r="C13" s="154" t="s">
        <v>206</v>
      </c>
      <c r="D13" s="155"/>
    </row>
    <row r="14" spans="1:4" x14ac:dyDescent="0.25">
      <c r="A14" s="155"/>
      <c r="B14" s="155"/>
      <c r="C14" s="154" t="s">
        <v>207</v>
      </c>
      <c r="D14" s="155"/>
    </row>
    <row r="15" spans="1:4" x14ac:dyDescent="0.25">
      <c r="B15" s="89"/>
      <c r="C15" s="89"/>
      <c r="D15" s="89"/>
    </row>
    <row r="16" spans="1:4" x14ac:dyDescent="0.25">
      <c r="B16" s="89"/>
      <c r="C16" s="89"/>
      <c r="D16" s="89"/>
    </row>
  </sheetData>
  <mergeCells count="2">
    <mergeCell ref="A1:D1"/>
    <mergeCell ref="A8:B8"/>
  </mergeCells>
  <printOptions horizontalCentered="1"/>
  <pageMargins left="0.78740157480314965" right="0.78740157480314965" top="1.7716535433070868" bottom="0.78740157480314965" header="0" footer="0"/>
  <pageSetup paperSize="9" scale="80" orientation="landscape" r:id="rId1"/>
  <headerFooter>
    <oddHeader>&amp;R&amp;G</oddHeader>
    <oddFooter>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2"/>
  <sheetViews>
    <sheetView view="pageBreakPreview" topLeftCell="A28" zoomScaleNormal="100" zoomScaleSheetLayoutView="100" workbookViewId="0">
      <selection activeCell="L38" sqref="L38"/>
    </sheetView>
  </sheetViews>
  <sheetFormatPr defaultColWidth="9.140625" defaultRowHeight="12.75" x14ac:dyDescent="0.25"/>
  <cols>
    <col min="1" max="1" width="8.7109375" style="4" customWidth="1"/>
    <col min="2" max="2" width="12.5703125" style="4" customWidth="1"/>
    <col min="3" max="3" width="8.42578125" style="4" bestFit="1" customWidth="1"/>
    <col min="4" max="4" width="84.7109375" style="4" customWidth="1"/>
    <col min="5" max="5" width="9.85546875" style="4" customWidth="1"/>
    <col min="6" max="6" width="12.28515625" style="4" customWidth="1"/>
    <col min="7" max="7" width="13.85546875" style="4" customWidth="1"/>
    <col min="8" max="8" width="12" style="5" customWidth="1"/>
    <col min="9" max="9" width="12.85546875" style="5" customWidth="1"/>
    <col min="10" max="10" width="15.85546875" style="5" bestFit="1" customWidth="1"/>
    <col min="11" max="16384" width="9.140625" style="4"/>
  </cols>
  <sheetData>
    <row r="1" spans="1:10" x14ac:dyDescent="0.25">
      <c r="A1" s="165" t="s">
        <v>110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 x14ac:dyDescent="0.25">
      <c r="A2" s="96" t="s">
        <v>92</v>
      </c>
      <c r="B2" s="166" t="s">
        <v>137</v>
      </c>
      <c r="C2" s="166"/>
      <c r="D2" s="166"/>
      <c r="E2" s="97" t="s">
        <v>187</v>
      </c>
      <c r="F2" s="98">
        <f>'COMPOSICAO BDI  1'!B20</f>
        <v>0.16338135098258011</v>
      </c>
      <c r="G2" s="167" t="s">
        <v>189</v>
      </c>
      <c r="H2" s="167"/>
      <c r="I2" s="167"/>
      <c r="J2" s="99" t="s">
        <v>93</v>
      </c>
    </row>
    <row r="3" spans="1:10" ht="25.5" x14ac:dyDescent="0.25">
      <c r="A3" s="96" t="s">
        <v>94</v>
      </c>
      <c r="B3" s="166" t="s">
        <v>138</v>
      </c>
      <c r="C3" s="166"/>
      <c r="D3" s="166"/>
      <c r="E3" s="97" t="s">
        <v>188</v>
      </c>
      <c r="F3" s="98">
        <f>'COMPOSICAO BDI  2'!B22</f>
        <v>0.2835651529186145</v>
      </c>
      <c r="G3" s="168" t="s">
        <v>190</v>
      </c>
      <c r="H3" s="168"/>
      <c r="I3" s="168"/>
      <c r="J3" s="100" t="s">
        <v>124</v>
      </c>
    </row>
    <row r="4" spans="1:10" ht="25.5" x14ac:dyDescent="0.25">
      <c r="A4" s="101" t="s">
        <v>44</v>
      </c>
      <c r="B4" s="101" t="s">
        <v>61</v>
      </c>
      <c r="C4" s="101" t="s">
        <v>52</v>
      </c>
      <c r="D4" s="102" t="s">
        <v>53</v>
      </c>
      <c r="E4" s="101" t="s">
        <v>55</v>
      </c>
      <c r="F4" s="101" t="s">
        <v>96</v>
      </c>
      <c r="G4" s="101" t="s">
        <v>97</v>
      </c>
      <c r="H4" s="103" t="s">
        <v>98</v>
      </c>
      <c r="I4" s="103" t="s">
        <v>99</v>
      </c>
      <c r="J4" s="103" t="s">
        <v>100</v>
      </c>
    </row>
    <row r="5" spans="1:10" ht="25.5" x14ac:dyDescent="0.25">
      <c r="A5" s="104">
        <v>1</v>
      </c>
      <c r="B5" s="105" t="s">
        <v>145</v>
      </c>
      <c r="C5" s="105">
        <v>21301</v>
      </c>
      <c r="D5" s="106" t="s">
        <v>146</v>
      </c>
      <c r="E5" s="107" t="s">
        <v>147</v>
      </c>
      <c r="F5" s="107">
        <v>6</v>
      </c>
      <c r="G5" s="108" t="s">
        <v>109</v>
      </c>
      <c r="H5" s="109">
        <v>135.83000000000001</v>
      </c>
      <c r="I5" s="109">
        <f>TRUNC(H5*(1+$F$3),2)</f>
        <v>174.34</v>
      </c>
      <c r="J5" s="109">
        <f t="shared" ref="J5" si="0">TRUNC(F5*I5,2)</f>
        <v>1046.04</v>
      </c>
    </row>
    <row r="6" spans="1:10" ht="216.75" x14ac:dyDescent="0.25">
      <c r="A6" s="104">
        <v>2</v>
      </c>
      <c r="B6" s="105" t="s">
        <v>101</v>
      </c>
      <c r="C6" s="105" t="s">
        <v>54</v>
      </c>
      <c r="D6" s="106" t="s">
        <v>180</v>
      </c>
      <c r="E6" s="107" t="s">
        <v>55</v>
      </c>
      <c r="F6" s="107">
        <v>674</v>
      </c>
      <c r="G6" s="108" t="s">
        <v>102</v>
      </c>
      <c r="H6" s="109">
        <v>797.8</v>
      </c>
      <c r="I6" s="109">
        <f t="shared" ref="I6:I25" si="1">TRUNC(H6*(1+$F$2),2)</f>
        <v>928.14</v>
      </c>
      <c r="J6" s="109">
        <f t="shared" ref="J6:J26" si="2">TRUNC(F6*I6,2)</f>
        <v>625566.36</v>
      </c>
    </row>
    <row r="7" spans="1:10" ht="216.75" x14ac:dyDescent="0.25">
      <c r="A7" s="104">
        <v>3</v>
      </c>
      <c r="B7" s="105" t="s">
        <v>101</v>
      </c>
      <c r="C7" s="105" t="s">
        <v>54</v>
      </c>
      <c r="D7" s="106" t="s">
        <v>181</v>
      </c>
      <c r="E7" s="107" t="s">
        <v>55</v>
      </c>
      <c r="F7" s="107">
        <v>226</v>
      </c>
      <c r="G7" s="108" t="s">
        <v>102</v>
      </c>
      <c r="H7" s="109">
        <v>927.8</v>
      </c>
      <c r="I7" s="109">
        <f t="shared" ref="I7" si="3">TRUNC(H7*(1+$F$2),2)</f>
        <v>1079.3800000000001</v>
      </c>
      <c r="J7" s="109">
        <f t="shared" ref="J7" si="4">TRUNC(F7*I7,2)</f>
        <v>243939.88</v>
      </c>
    </row>
    <row r="8" spans="1:10" ht="216.75" x14ac:dyDescent="0.25">
      <c r="A8" s="104">
        <v>4</v>
      </c>
      <c r="B8" s="105" t="s">
        <v>101</v>
      </c>
      <c r="C8" s="105" t="s">
        <v>54</v>
      </c>
      <c r="D8" s="106" t="s">
        <v>182</v>
      </c>
      <c r="E8" s="107" t="s">
        <v>55</v>
      </c>
      <c r="F8" s="107">
        <v>371</v>
      </c>
      <c r="G8" s="108" t="s">
        <v>102</v>
      </c>
      <c r="H8" s="109">
        <v>1017.3</v>
      </c>
      <c r="I8" s="109">
        <f t="shared" si="1"/>
        <v>1183.5</v>
      </c>
      <c r="J8" s="109">
        <f t="shared" ref="J8" si="5">TRUNC(F8*I8,2)</f>
        <v>439078.5</v>
      </c>
    </row>
    <row r="9" spans="1:10" ht="216.75" x14ac:dyDescent="0.25">
      <c r="A9" s="104">
        <v>5</v>
      </c>
      <c r="B9" s="105" t="s">
        <v>101</v>
      </c>
      <c r="C9" s="105" t="s">
        <v>54</v>
      </c>
      <c r="D9" s="106" t="s">
        <v>183</v>
      </c>
      <c r="E9" s="107" t="s">
        <v>55</v>
      </c>
      <c r="F9" s="107">
        <v>29</v>
      </c>
      <c r="G9" s="108" t="s">
        <v>102</v>
      </c>
      <c r="H9" s="109">
        <v>1577.9</v>
      </c>
      <c r="I9" s="109">
        <f t="shared" si="1"/>
        <v>1835.69</v>
      </c>
      <c r="J9" s="109">
        <f t="shared" ref="J9:J10" si="6">TRUNC(F9*I9,2)</f>
        <v>53235.01</v>
      </c>
    </row>
    <row r="10" spans="1:10" ht="165.75" x14ac:dyDescent="0.25">
      <c r="A10" s="104">
        <v>6</v>
      </c>
      <c r="B10" s="105" t="s">
        <v>101</v>
      </c>
      <c r="C10" s="105" t="s">
        <v>54</v>
      </c>
      <c r="D10" s="106" t="s">
        <v>167</v>
      </c>
      <c r="E10" s="107" t="s">
        <v>55</v>
      </c>
      <c r="F10" s="107">
        <v>200</v>
      </c>
      <c r="G10" s="108" t="s">
        <v>102</v>
      </c>
      <c r="H10" s="109">
        <v>498</v>
      </c>
      <c r="I10" s="109">
        <f t="shared" si="1"/>
        <v>579.36</v>
      </c>
      <c r="J10" s="109">
        <f t="shared" si="6"/>
        <v>115872</v>
      </c>
    </row>
    <row r="11" spans="1:10" ht="102" x14ac:dyDescent="0.25">
      <c r="A11" s="104">
        <v>7</v>
      </c>
      <c r="B11" s="105" t="s">
        <v>101</v>
      </c>
      <c r="C11" s="105" t="s">
        <v>54</v>
      </c>
      <c r="D11" s="106" t="s">
        <v>166</v>
      </c>
      <c r="E11" s="107" t="s">
        <v>55</v>
      </c>
      <c r="F11" s="107">
        <v>1100</v>
      </c>
      <c r="G11" s="108" t="s">
        <v>102</v>
      </c>
      <c r="H11" s="109">
        <v>145.30000000000001</v>
      </c>
      <c r="I11" s="109">
        <f t="shared" ref="I11" si="7">TRUNC(H11*(1+$F$2),2)</f>
        <v>169.03</v>
      </c>
      <c r="J11" s="109">
        <f t="shared" ref="J11" si="8">TRUNC(F11*I11,2)</f>
        <v>185933</v>
      </c>
    </row>
    <row r="12" spans="1:10" x14ac:dyDescent="0.25">
      <c r="A12" s="104">
        <v>8</v>
      </c>
      <c r="B12" s="105" t="s">
        <v>101</v>
      </c>
      <c r="C12" s="105" t="s">
        <v>54</v>
      </c>
      <c r="D12" s="106" t="s">
        <v>66</v>
      </c>
      <c r="E12" s="107" t="s">
        <v>55</v>
      </c>
      <c r="F12" s="107">
        <v>1300</v>
      </c>
      <c r="G12" s="108" t="s">
        <v>102</v>
      </c>
      <c r="H12" s="109">
        <v>8.44</v>
      </c>
      <c r="I12" s="109">
        <f t="shared" si="1"/>
        <v>9.81</v>
      </c>
      <c r="J12" s="109">
        <f t="shared" si="2"/>
        <v>12753</v>
      </c>
    </row>
    <row r="13" spans="1:10" x14ac:dyDescent="0.25">
      <c r="A13" s="104">
        <v>9</v>
      </c>
      <c r="B13" s="105" t="s">
        <v>101</v>
      </c>
      <c r="C13" s="105" t="s">
        <v>54</v>
      </c>
      <c r="D13" s="106" t="s">
        <v>103</v>
      </c>
      <c r="E13" s="107" t="s">
        <v>55</v>
      </c>
      <c r="F13" s="107">
        <v>1300</v>
      </c>
      <c r="G13" s="108" t="s">
        <v>102</v>
      </c>
      <c r="H13" s="109">
        <v>7.46</v>
      </c>
      <c r="I13" s="109">
        <f t="shared" si="1"/>
        <v>8.67</v>
      </c>
      <c r="J13" s="109">
        <f t="shared" si="2"/>
        <v>11271</v>
      </c>
    </row>
    <row r="14" spans="1:10" ht="25.5" x14ac:dyDescent="0.25">
      <c r="A14" s="104">
        <v>10</v>
      </c>
      <c r="B14" s="105" t="s">
        <v>101</v>
      </c>
      <c r="C14" s="105" t="s">
        <v>54</v>
      </c>
      <c r="D14" s="106" t="s">
        <v>158</v>
      </c>
      <c r="E14" s="107" t="s">
        <v>55</v>
      </c>
      <c r="F14" s="107">
        <v>1300</v>
      </c>
      <c r="G14" s="108" t="s">
        <v>102</v>
      </c>
      <c r="H14" s="109">
        <v>895</v>
      </c>
      <c r="I14" s="109">
        <f t="shared" ref="I14" si="9">TRUNC(H14*(1+$F$2),2)</f>
        <v>1041.22</v>
      </c>
      <c r="J14" s="109">
        <f t="shared" ref="J14" si="10">TRUNC(F14*I14,2)</f>
        <v>1353586</v>
      </c>
    </row>
    <row r="15" spans="1:10" ht="25.5" x14ac:dyDescent="0.25">
      <c r="A15" s="104">
        <v>11</v>
      </c>
      <c r="B15" s="105" t="s">
        <v>101</v>
      </c>
      <c r="C15" s="105" t="s">
        <v>54</v>
      </c>
      <c r="D15" s="106" t="s">
        <v>159</v>
      </c>
      <c r="E15" s="107" t="s">
        <v>55</v>
      </c>
      <c r="F15" s="107">
        <v>13</v>
      </c>
      <c r="G15" s="108" t="s">
        <v>102</v>
      </c>
      <c r="H15" s="109">
        <v>7200</v>
      </c>
      <c r="I15" s="109">
        <f t="shared" ref="I15" si="11">TRUNC(H15*(1+$F$2),2)</f>
        <v>8376.34</v>
      </c>
      <c r="J15" s="109">
        <f t="shared" ref="J15" si="12">TRUNC(F15*I15,2)</f>
        <v>108892.42</v>
      </c>
    </row>
    <row r="16" spans="1:10" x14ac:dyDescent="0.25">
      <c r="A16" s="104">
        <v>12</v>
      </c>
      <c r="B16" s="105" t="s">
        <v>104</v>
      </c>
      <c r="C16" s="105">
        <v>2510</v>
      </c>
      <c r="D16" s="106" t="s">
        <v>105</v>
      </c>
      <c r="E16" s="107" t="s">
        <v>55</v>
      </c>
      <c r="F16" s="107">
        <v>1300</v>
      </c>
      <c r="G16" s="108" t="s">
        <v>102</v>
      </c>
      <c r="H16" s="109">
        <v>17.170000000000002</v>
      </c>
      <c r="I16" s="109">
        <f t="shared" si="1"/>
        <v>19.97</v>
      </c>
      <c r="J16" s="109">
        <f t="shared" si="2"/>
        <v>25961</v>
      </c>
    </row>
    <row r="17" spans="1:10" ht="25.5" x14ac:dyDescent="0.25">
      <c r="A17" s="104">
        <v>13</v>
      </c>
      <c r="B17" s="105" t="s">
        <v>111</v>
      </c>
      <c r="C17" s="105">
        <v>3113</v>
      </c>
      <c r="D17" s="106" t="s">
        <v>184</v>
      </c>
      <c r="E17" s="107" t="s">
        <v>56</v>
      </c>
      <c r="F17" s="107">
        <v>10400</v>
      </c>
      <c r="G17" s="108" t="s">
        <v>102</v>
      </c>
      <c r="H17" s="109">
        <v>0.9</v>
      </c>
      <c r="I17" s="109">
        <f t="shared" si="1"/>
        <v>1.04</v>
      </c>
      <c r="J17" s="109">
        <f t="shared" si="2"/>
        <v>10816</v>
      </c>
    </row>
    <row r="18" spans="1:10" x14ac:dyDescent="0.25">
      <c r="A18" s="104">
        <v>14</v>
      </c>
      <c r="B18" s="105" t="s">
        <v>111</v>
      </c>
      <c r="C18" s="105">
        <v>3699</v>
      </c>
      <c r="D18" s="106" t="s">
        <v>112</v>
      </c>
      <c r="E18" s="107" t="s">
        <v>55</v>
      </c>
      <c r="F18" s="107">
        <v>868</v>
      </c>
      <c r="G18" s="108" t="s">
        <v>102</v>
      </c>
      <c r="H18" s="109">
        <v>19.899999999999999</v>
      </c>
      <c r="I18" s="109">
        <f t="shared" si="1"/>
        <v>23.15</v>
      </c>
      <c r="J18" s="109">
        <f t="shared" si="2"/>
        <v>20094.2</v>
      </c>
    </row>
    <row r="19" spans="1:10" ht="25.5" x14ac:dyDescent="0.25">
      <c r="A19" s="104">
        <v>15</v>
      </c>
      <c r="B19" s="105" t="s">
        <v>104</v>
      </c>
      <c r="C19" s="105">
        <v>430</v>
      </c>
      <c r="D19" s="106" t="s">
        <v>106</v>
      </c>
      <c r="E19" s="107" t="s">
        <v>55</v>
      </c>
      <c r="F19" s="107">
        <v>868</v>
      </c>
      <c r="G19" s="108" t="s">
        <v>102</v>
      </c>
      <c r="H19" s="109">
        <v>4.03</v>
      </c>
      <c r="I19" s="109">
        <f t="shared" si="1"/>
        <v>4.68</v>
      </c>
      <c r="J19" s="109">
        <f t="shared" si="2"/>
        <v>4062.24</v>
      </c>
    </row>
    <row r="20" spans="1:10" ht="25.5" x14ac:dyDescent="0.25">
      <c r="A20" s="104">
        <v>16</v>
      </c>
      <c r="B20" s="105" t="s">
        <v>104</v>
      </c>
      <c r="C20" s="105">
        <v>432</v>
      </c>
      <c r="D20" s="106" t="s">
        <v>107</v>
      </c>
      <c r="E20" s="107" t="s">
        <v>55</v>
      </c>
      <c r="F20" s="107">
        <v>1734</v>
      </c>
      <c r="G20" s="108" t="s">
        <v>102</v>
      </c>
      <c r="H20" s="109">
        <v>5.91</v>
      </c>
      <c r="I20" s="109">
        <f t="shared" si="1"/>
        <v>6.87</v>
      </c>
      <c r="J20" s="109">
        <f t="shared" si="2"/>
        <v>11912.58</v>
      </c>
    </row>
    <row r="21" spans="1:10" x14ac:dyDescent="0.25">
      <c r="A21" s="104">
        <v>17</v>
      </c>
      <c r="B21" s="105" t="s">
        <v>111</v>
      </c>
      <c r="C21" s="105">
        <v>3896</v>
      </c>
      <c r="D21" s="106" t="s">
        <v>114</v>
      </c>
      <c r="E21" s="107" t="s">
        <v>55</v>
      </c>
      <c r="F21" s="107">
        <v>20</v>
      </c>
      <c r="G21" s="108" t="s">
        <v>102</v>
      </c>
      <c r="H21" s="109">
        <v>123.48</v>
      </c>
      <c r="I21" s="109">
        <f t="shared" ref="I21" si="13">TRUNC(H21*(1+$F$2),2)</f>
        <v>143.65</v>
      </c>
      <c r="J21" s="109">
        <f t="shared" ref="J21" si="14">TRUNC(F21*I21,2)</f>
        <v>2873</v>
      </c>
    </row>
    <row r="22" spans="1:10" x14ac:dyDescent="0.25">
      <c r="A22" s="104">
        <v>18</v>
      </c>
      <c r="B22" s="105" t="s">
        <v>111</v>
      </c>
      <c r="C22" s="105">
        <v>3895</v>
      </c>
      <c r="D22" s="106" t="s">
        <v>115</v>
      </c>
      <c r="E22" s="107" t="s">
        <v>55</v>
      </c>
      <c r="F22" s="107">
        <v>20</v>
      </c>
      <c r="G22" s="108" t="s">
        <v>102</v>
      </c>
      <c r="H22" s="109">
        <v>101.43</v>
      </c>
      <c r="I22" s="109">
        <f t="shared" ref="I22" si="15">TRUNC(H22*(1+$F$2),2)</f>
        <v>118</v>
      </c>
      <c r="J22" s="109">
        <f t="shared" ref="J22" si="16">TRUNC(F22*I22,2)</f>
        <v>2360</v>
      </c>
    </row>
    <row r="23" spans="1:10" x14ac:dyDescent="0.25">
      <c r="A23" s="104">
        <v>19</v>
      </c>
      <c r="B23" s="105" t="s">
        <v>111</v>
      </c>
      <c r="C23" s="105">
        <v>3894</v>
      </c>
      <c r="D23" s="106" t="s">
        <v>116</v>
      </c>
      <c r="E23" s="107" t="s">
        <v>55</v>
      </c>
      <c r="F23" s="107">
        <v>20</v>
      </c>
      <c r="G23" s="108" t="s">
        <v>102</v>
      </c>
      <c r="H23" s="109">
        <v>80.48</v>
      </c>
      <c r="I23" s="109">
        <f t="shared" ref="I23" si="17">TRUNC(H23*(1+$F$2),2)</f>
        <v>93.62</v>
      </c>
      <c r="J23" s="109">
        <f t="shared" ref="J23" si="18">TRUNC(F23*I23,2)</f>
        <v>1872.4</v>
      </c>
    </row>
    <row r="24" spans="1:10" x14ac:dyDescent="0.25">
      <c r="A24" s="104">
        <v>20</v>
      </c>
      <c r="B24" s="105" t="s">
        <v>111</v>
      </c>
      <c r="C24" s="105">
        <v>3893</v>
      </c>
      <c r="D24" s="106" t="s">
        <v>117</v>
      </c>
      <c r="E24" s="107" t="s">
        <v>55</v>
      </c>
      <c r="F24" s="107">
        <v>10</v>
      </c>
      <c r="G24" s="108" t="s">
        <v>102</v>
      </c>
      <c r="H24" s="109">
        <v>66.040000000000006</v>
      </c>
      <c r="I24" s="109">
        <f t="shared" ref="I24" si="19">TRUNC(H24*(1+$F$2),2)</f>
        <v>76.819999999999993</v>
      </c>
      <c r="J24" s="109">
        <f t="shared" ref="J24" si="20">TRUNC(F24*I24,2)</f>
        <v>768.2</v>
      </c>
    </row>
    <row r="25" spans="1:10" ht="25.5" x14ac:dyDescent="0.25">
      <c r="A25" s="104">
        <v>21</v>
      </c>
      <c r="B25" s="105" t="s">
        <v>111</v>
      </c>
      <c r="C25" s="105">
        <v>3320</v>
      </c>
      <c r="D25" s="106" t="s">
        <v>185</v>
      </c>
      <c r="E25" s="107" t="s">
        <v>55</v>
      </c>
      <c r="F25" s="107">
        <v>130</v>
      </c>
      <c r="G25" s="108" t="s">
        <v>102</v>
      </c>
      <c r="H25" s="109">
        <v>4.9800000000000004</v>
      </c>
      <c r="I25" s="109">
        <f t="shared" si="1"/>
        <v>5.79</v>
      </c>
      <c r="J25" s="109">
        <f t="shared" si="2"/>
        <v>752.7</v>
      </c>
    </row>
    <row r="26" spans="1:10" ht="38.25" x14ac:dyDescent="0.25">
      <c r="A26" s="104">
        <v>22</v>
      </c>
      <c r="B26" s="105" t="s">
        <v>108</v>
      </c>
      <c r="C26" s="105">
        <v>1</v>
      </c>
      <c r="D26" s="106" t="str">
        <f>COMPOSIÇÕES!B5</f>
        <v>SERVIÇO DE INSTALAÇÃO DE BRAÇO DE ILUMINAÇÃO PÚBLICA DE 3 METROS DE COMPRIMENTO E LUMINÁRIA LED PÚBLICA, POTÊNCIA ENTRE 60-270W, CONTEMPLANDO CABOS, CONECTORES E RELÉ FOTOELÉTRICO, EXCLUSO MATERIAIS</v>
      </c>
      <c r="E26" s="107" t="s">
        <v>55</v>
      </c>
      <c r="F26" s="107">
        <v>1300</v>
      </c>
      <c r="G26" s="108" t="s">
        <v>109</v>
      </c>
      <c r="H26" s="109">
        <f>COMPOSIÇÕES!L14</f>
        <v>152.69999999999999</v>
      </c>
      <c r="I26" s="109">
        <f t="shared" ref="I26:I35" si="21">TRUNC(H26*(1+$F$3),2)</f>
        <v>196</v>
      </c>
      <c r="J26" s="109">
        <f t="shared" si="2"/>
        <v>254800</v>
      </c>
    </row>
    <row r="27" spans="1:10" ht="38.25" x14ac:dyDescent="0.25">
      <c r="A27" s="104">
        <v>23</v>
      </c>
      <c r="B27" s="105" t="s">
        <v>108</v>
      </c>
      <c r="C27" s="105">
        <v>2</v>
      </c>
      <c r="D27" s="106" t="str">
        <f>COMPOSIÇÕES!B16</f>
        <v>SERVIÇO DE INSTALAÇÃO DE SUPORTE DE 4 PÉTALAS E 04 LUMINÁRIAS LED PÚBLICAS, POTÊNCIA ENTRE 60-270W, CONTEMPLANDO CABOS, CONECTORES E RELÉS FOTOELÉTRICOS, EXCLUSO MATERIAIS</v>
      </c>
      <c r="E27" s="107" t="s">
        <v>55</v>
      </c>
      <c r="F27" s="107">
        <v>20</v>
      </c>
      <c r="G27" s="108" t="s">
        <v>109</v>
      </c>
      <c r="H27" s="109">
        <f>COMPOSIÇÕES!L25</f>
        <v>229.04</v>
      </c>
      <c r="I27" s="109">
        <f t="shared" si="21"/>
        <v>293.98</v>
      </c>
      <c r="J27" s="109">
        <f t="shared" ref="J27" si="22">TRUNC(F27*I27,2)</f>
        <v>5879.6</v>
      </c>
    </row>
    <row r="28" spans="1:10" ht="38.25" x14ac:dyDescent="0.25">
      <c r="A28" s="104">
        <v>24</v>
      </c>
      <c r="B28" s="105" t="s">
        <v>108</v>
      </c>
      <c r="C28" s="105">
        <v>3</v>
      </c>
      <c r="D28" s="106" t="str">
        <f>COMPOSIÇÕES!B27</f>
        <v>SERVIÇO DE INSTALAÇÃO DE SUPORTE DE 3 PÉTALAS E 03 LUMINÁRIAS LED PÚBLICAS, POTÊNCIA ENTRE 60-270W, CONTEMPLANDO CABOS, CONECTORES E RELÉS FOTOELÉTRICOS, EXCLUSO MATERIAIS</v>
      </c>
      <c r="E28" s="107" t="s">
        <v>55</v>
      </c>
      <c r="F28" s="107">
        <v>20</v>
      </c>
      <c r="G28" s="108" t="s">
        <v>109</v>
      </c>
      <c r="H28" s="109">
        <f>COMPOSIÇÕES!L36</f>
        <v>198.5</v>
      </c>
      <c r="I28" s="109">
        <f t="shared" si="21"/>
        <v>254.78</v>
      </c>
      <c r="J28" s="109">
        <f t="shared" ref="J28" si="23">TRUNC(F28*I28,2)</f>
        <v>5095.6000000000004</v>
      </c>
    </row>
    <row r="29" spans="1:10" ht="38.25" x14ac:dyDescent="0.25">
      <c r="A29" s="104">
        <v>25</v>
      </c>
      <c r="B29" s="105" t="s">
        <v>108</v>
      </c>
      <c r="C29" s="105">
        <v>4</v>
      </c>
      <c r="D29" s="106" t="str">
        <f>COMPOSIÇÕES!B38</f>
        <v>SERVIÇO DE INSTALAÇÃO DE SUPORTE DE 2 PÉTALAS E 02 LUMINÁRIAS LED PÚBLICAS, POTÊNCIA ENTRE 60-270W, CONTEMPLANDO CABOS, CONECTORES E RELÉS FOTOELÉTRICOS, EXCLUSO MATERIAIS</v>
      </c>
      <c r="E29" s="107" t="s">
        <v>55</v>
      </c>
      <c r="F29" s="107">
        <v>20</v>
      </c>
      <c r="G29" s="108" t="s">
        <v>109</v>
      </c>
      <c r="H29" s="109">
        <f>COMPOSIÇÕES!L47</f>
        <v>152.69999999999999</v>
      </c>
      <c r="I29" s="109">
        <f t="shared" si="21"/>
        <v>196</v>
      </c>
      <c r="J29" s="109">
        <f t="shared" ref="J29" si="24">TRUNC(F29*I29,2)</f>
        <v>3920</v>
      </c>
    </row>
    <row r="30" spans="1:10" ht="38.25" x14ac:dyDescent="0.25">
      <c r="A30" s="104">
        <v>26</v>
      </c>
      <c r="B30" s="105" t="s">
        <v>108</v>
      </c>
      <c r="C30" s="105">
        <v>5</v>
      </c>
      <c r="D30" s="106" t="str">
        <f>COMPOSIÇÕES!B49</f>
        <v>SERVIÇO DE INSTALAÇÃO DE SUPORTE DE 1 PÉTALA E 01 LUMINÁRIA LED PÚBLICA, POTÊNCIA ENTRE 60-270W, CONTEMPLANDO CABOS, CONECTORES E RELÉS FOTOELÉTRICOS, EXCLUSO MATERIAIS</v>
      </c>
      <c r="E30" s="107" t="s">
        <v>55</v>
      </c>
      <c r="F30" s="107">
        <v>10</v>
      </c>
      <c r="G30" s="108" t="s">
        <v>109</v>
      </c>
      <c r="H30" s="109">
        <f>COMPOSIÇÕES!L58</f>
        <v>122.16</v>
      </c>
      <c r="I30" s="109">
        <f t="shared" si="21"/>
        <v>156.80000000000001</v>
      </c>
      <c r="J30" s="109">
        <f t="shared" ref="J30" si="25">TRUNC(F30*I30,2)</f>
        <v>1568</v>
      </c>
    </row>
    <row r="31" spans="1:10" ht="51" x14ac:dyDescent="0.25">
      <c r="A31" s="104">
        <v>27</v>
      </c>
      <c r="B31" s="105" t="s">
        <v>108</v>
      </c>
      <c r="C31" s="105">
        <v>6</v>
      </c>
      <c r="D31" s="106" t="str">
        <f>COMPOSIÇÕES!B60</f>
        <v>SERVIÇO DE REMOÇÃO DE CONJUNTO DE ILUMINAÇÃO EXISTENTE EM POSTE, COMPOSTO POR BRAÇO DE ILUMINAÇÃO PÚBLICA, LUMINÁRIA CONVENCIONAL, LÂMPADA, REATOR, RELÉ FOTOELÉTRICO, CABOS E CONECTORES. ENTREGA DOS MATERIAIS RETIRADOS EM BOM ESTADO JUNTO AO ALMOXARIFADO DA PREFEITURA.</v>
      </c>
      <c r="E31" s="107" t="s">
        <v>55</v>
      </c>
      <c r="F31" s="107">
        <v>1300</v>
      </c>
      <c r="G31" s="108" t="s">
        <v>109</v>
      </c>
      <c r="H31" s="109">
        <f>COMPOSIÇÕES!L69</f>
        <v>68.7</v>
      </c>
      <c r="I31" s="109">
        <f t="shared" si="21"/>
        <v>88.18</v>
      </c>
      <c r="J31" s="109">
        <f t="shared" ref="J31" si="26">TRUNC(F31*I31,2)</f>
        <v>114634</v>
      </c>
    </row>
    <row r="32" spans="1:10" ht="38.25" x14ac:dyDescent="0.25">
      <c r="A32" s="104">
        <v>28</v>
      </c>
      <c r="B32" s="105" t="s">
        <v>108</v>
      </c>
      <c r="C32" s="105">
        <v>7</v>
      </c>
      <c r="D32" s="106" t="str">
        <f>COMPOSIÇÕES!B71</f>
        <v>SERVIÇO DE TRATAMENTO E DISPOSIÇÃO FINAL DE RESÍDUOS CLASSE I DA ILUMINAÇÃO PÚBLICA, POR KG (CONSIDERADOS 20% DOS CONJUNTOS DE ILUMINAÇÃO A SEREM DESCARTADOS, 5 KG POR CONJUNTO)</v>
      </c>
      <c r="E32" s="107" t="s">
        <v>155</v>
      </c>
      <c r="F32" s="107">
        <v>1300</v>
      </c>
      <c r="G32" s="108" t="s">
        <v>109</v>
      </c>
      <c r="H32" s="109">
        <f>COMPOSIÇÕES!L80</f>
        <v>1.39</v>
      </c>
      <c r="I32" s="109">
        <f t="shared" si="21"/>
        <v>1.78</v>
      </c>
      <c r="J32" s="109">
        <f t="shared" ref="J32:J33" si="27">TRUNC(F32*I32,2)</f>
        <v>2314</v>
      </c>
    </row>
    <row r="33" spans="1:10" ht="38.25" x14ac:dyDescent="0.25">
      <c r="A33" s="104">
        <v>29</v>
      </c>
      <c r="B33" s="105" t="s">
        <v>145</v>
      </c>
      <c r="C33" s="105">
        <v>30110</v>
      </c>
      <c r="D33" s="106" t="s">
        <v>186</v>
      </c>
      <c r="E33" s="107" t="s">
        <v>157</v>
      </c>
      <c r="F33" s="107">
        <v>260</v>
      </c>
      <c r="G33" s="108" t="s">
        <v>109</v>
      </c>
      <c r="H33" s="109">
        <v>0.42</v>
      </c>
      <c r="I33" s="109">
        <f t="shared" si="21"/>
        <v>0.53</v>
      </c>
      <c r="J33" s="109">
        <f t="shared" si="27"/>
        <v>137.80000000000001</v>
      </c>
    </row>
    <row r="34" spans="1:10" ht="25.5" x14ac:dyDescent="0.25">
      <c r="A34" s="104">
        <v>30</v>
      </c>
      <c r="B34" s="105" t="s">
        <v>108</v>
      </c>
      <c r="C34" s="105">
        <v>8</v>
      </c>
      <c r="D34" s="106" t="str">
        <f>COMPOSIÇÕES!B82</f>
        <v>SERVIÇO DE INSTALAÇÃO DE MÓDULO DE TELEGERENCIAMENTO INDIVIDUAL EM BASE 7 PINOS DE LUMINÁRIA LED</v>
      </c>
      <c r="E34" s="107" t="s">
        <v>55</v>
      </c>
      <c r="F34" s="107">
        <v>1300</v>
      </c>
      <c r="G34" s="108" t="s">
        <v>109</v>
      </c>
      <c r="H34" s="109">
        <f>COMPOSIÇÕES!L91</f>
        <v>106.88</v>
      </c>
      <c r="I34" s="109">
        <f t="shared" si="21"/>
        <v>137.18</v>
      </c>
      <c r="J34" s="109">
        <f t="shared" ref="J34" si="28">TRUNC(F34*I34,2)</f>
        <v>178334</v>
      </c>
    </row>
    <row r="35" spans="1:10" ht="25.5" x14ac:dyDescent="0.25">
      <c r="A35" s="104">
        <v>31</v>
      </c>
      <c r="B35" s="105" t="s">
        <v>108</v>
      </c>
      <c r="C35" s="105">
        <v>9</v>
      </c>
      <c r="D35" s="106" t="str">
        <f>COMPOSIÇÕES!B93</f>
        <v>SERVIÇO DE INSTALAÇÃO DE DISPOSITIVO CONCENTRADOR PARA TELEGERENCIAMENTO EM POSTE DE CONCRETO EXISTENTE</v>
      </c>
      <c r="E35" s="107" t="s">
        <v>55</v>
      </c>
      <c r="F35" s="107">
        <v>13</v>
      </c>
      <c r="G35" s="108" t="s">
        <v>109</v>
      </c>
      <c r="H35" s="109">
        <f>COMPOSIÇÕES!L102</f>
        <v>381.74</v>
      </c>
      <c r="I35" s="109">
        <f t="shared" si="21"/>
        <v>489.98</v>
      </c>
      <c r="J35" s="109">
        <f t="shared" ref="J35" si="29">TRUNC(F35*I35,2)</f>
        <v>6369.74</v>
      </c>
    </row>
    <row r="36" spans="1:10" x14ac:dyDescent="0.25">
      <c r="A36" s="165" t="s">
        <v>47</v>
      </c>
      <c r="B36" s="165"/>
      <c r="C36" s="165"/>
      <c r="D36" s="165"/>
      <c r="E36" s="165"/>
      <c r="F36" s="165"/>
      <c r="G36" s="165"/>
      <c r="H36" s="165"/>
      <c r="I36" s="165"/>
      <c r="J36" s="110">
        <f>SUM(J5:J35)</f>
        <v>3805698.2700000009</v>
      </c>
    </row>
    <row r="38" spans="1:10" x14ac:dyDescent="0.25">
      <c r="A38" s="153" t="s">
        <v>205</v>
      </c>
      <c r="B38" s="154"/>
      <c r="C38" s="155"/>
      <c r="D38" s="154"/>
    </row>
    <row r="39" spans="1:10" x14ac:dyDescent="0.25">
      <c r="A39" s="153"/>
      <c r="B39" s="154"/>
      <c r="C39" s="155"/>
      <c r="D39" s="154"/>
    </row>
    <row r="40" spans="1:10" x14ac:dyDescent="0.25">
      <c r="A40" s="155"/>
      <c r="B40" s="155"/>
      <c r="C40" s="154"/>
      <c r="D40" s="155"/>
      <c r="G40" s="154" t="s">
        <v>204</v>
      </c>
    </row>
    <row r="41" spans="1:10" x14ac:dyDescent="0.25">
      <c r="A41" s="155"/>
      <c r="B41" s="155"/>
      <c r="C41" s="154"/>
      <c r="D41" s="155"/>
      <c r="G41" s="154" t="s">
        <v>206</v>
      </c>
    </row>
    <row r="42" spans="1:10" x14ac:dyDescent="0.25">
      <c r="A42" s="155"/>
      <c r="B42" s="155"/>
      <c r="C42" s="154"/>
      <c r="D42" s="155"/>
      <c r="G42" s="154" t="s">
        <v>207</v>
      </c>
    </row>
  </sheetData>
  <mergeCells count="6">
    <mergeCell ref="A36:I36"/>
    <mergeCell ref="A1:J1"/>
    <mergeCell ref="B2:D2"/>
    <mergeCell ref="G2:I2"/>
    <mergeCell ref="B3:D3"/>
    <mergeCell ref="G3:I3"/>
  </mergeCells>
  <printOptions horizontalCentered="1"/>
  <pageMargins left="0.78740157480314965" right="0.78740157480314965" top="1.7716535433070868" bottom="0.78740157480314965" header="0" footer="0"/>
  <pageSetup paperSize="9" scale="67" fitToHeight="0" orientation="landscape" r:id="rId1"/>
  <headerFooter>
    <oddHeader>&amp;R&amp;G</oddHeader>
    <oddFooter>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08"/>
  <sheetViews>
    <sheetView showGridLines="0" view="pageBreakPreview" topLeftCell="A73" zoomScale="85" zoomScaleNormal="100" zoomScaleSheetLayoutView="85" zoomScalePageLayoutView="60" workbookViewId="0">
      <selection activeCell="N105" sqref="N105"/>
    </sheetView>
  </sheetViews>
  <sheetFormatPr defaultRowHeight="12.75" x14ac:dyDescent="0.25"/>
  <cols>
    <col min="1" max="1" width="11.28515625" style="117" customWidth="1"/>
    <col min="2" max="2" width="10.5703125" style="117" customWidth="1"/>
    <col min="3" max="4" width="8.85546875" style="119" customWidth="1"/>
    <col min="5" max="5" width="9.140625" style="119"/>
    <col min="6" max="6" width="14.5703125" style="119" customWidth="1"/>
    <col min="7" max="7" width="9.140625" style="119"/>
    <col min="8" max="8" width="39.42578125" style="119" customWidth="1"/>
    <col min="9" max="9" width="7.28515625" style="117" customWidth="1"/>
    <col min="10" max="10" width="11.7109375" style="117" customWidth="1"/>
    <col min="11" max="11" width="20.140625" style="121" customWidth="1"/>
    <col min="12" max="12" width="15.85546875" style="121" customWidth="1"/>
    <col min="13" max="261" width="9.140625" style="117"/>
    <col min="262" max="262" width="13.28515625" style="117" customWidth="1"/>
    <col min="263" max="263" width="13.42578125" style="117" customWidth="1"/>
    <col min="264" max="517" width="9.140625" style="117"/>
    <col min="518" max="518" width="13.28515625" style="117" customWidth="1"/>
    <col min="519" max="519" width="13.42578125" style="117" customWidth="1"/>
    <col min="520" max="773" width="9.140625" style="117"/>
    <col min="774" max="774" width="13.28515625" style="117" customWidth="1"/>
    <col min="775" max="775" width="13.42578125" style="117" customWidth="1"/>
    <col min="776" max="1029" width="9.140625" style="117"/>
    <col min="1030" max="1030" width="13.28515625" style="117" customWidth="1"/>
    <col min="1031" max="1031" width="13.42578125" style="117" customWidth="1"/>
    <col min="1032" max="1285" width="9.140625" style="117"/>
    <col min="1286" max="1286" width="13.28515625" style="117" customWidth="1"/>
    <col min="1287" max="1287" width="13.42578125" style="117" customWidth="1"/>
    <col min="1288" max="1541" width="9.140625" style="117"/>
    <col min="1542" max="1542" width="13.28515625" style="117" customWidth="1"/>
    <col min="1543" max="1543" width="13.42578125" style="117" customWidth="1"/>
    <col min="1544" max="1797" width="9.140625" style="117"/>
    <col min="1798" max="1798" width="13.28515625" style="117" customWidth="1"/>
    <col min="1799" max="1799" width="13.42578125" style="117" customWidth="1"/>
    <col min="1800" max="2053" width="9.140625" style="117"/>
    <col min="2054" max="2054" width="13.28515625" style="117" customWidth="1"/>
    <col min="2055" max="2055" width="13.42578125" style="117" customWidth="1"/>
    <col min="2056" max="2309" width="9.140625" style="117"/>
    <col min="2310" max="2310" width="13.28515625" style="117" customWidth="1"/>
    <col min="2311" max="2311" width="13.42578125" style="117" customWidth="1"/>
    <col min="2312" max="2565" width="9.140625" style="117"/>
    <col min="2566" max="2566" width="13.28515625" style="117" customWidth="1"/>
    <col min="2567" max="2567" width="13.42578125" style="117" customWidth="1"/>
    <col min="2568" max="2821" width="9.140625" style="117"/>
    <col min="2822" max="2822" width="13.28515625" style="117" customWidth="1"/>
    <col min="2823" max="2823" width="13.42578125" style="117" customWidth="1"/>
    <col min="2824" max="3077" width="9.140625" style="117"/>
    <col min="3078" max="3078" width="13.28515625" style="117" customWidth="1"/>
    <col min="3079" max="3079" width="13.42578125" style="117" customWidth="1"/>
    <col min="3080" max="3333" width="9.140625" style="117"/>
    <col min="3334" max="3334" width="13.28515625" style="117" customWidth="1"/>
    <col min="3335" max="3335" width="13.42578125" style="117" customWidth="1"/>
    <col min="3336" max="3589" width="9.140625" style="117"/>
    <col min="3590" max="3590" width="13.28515625" style="117" customWidth="1"/>
    <col min="3591" max="3591" width="13.42578125" style="117" customWidth="1"/>
    <col min="3592" max="3845" width="9.140625" style="117"/>
    <col min="3846" max="3846" width="13.28515625" style="117" customWidth="1"/>
    <col min="3847" max="3847" width="13.42578125" style="117" customWidth="1"/>
    <col min="3848" max="4101" width="9.140625" style="117"/>
    <col min="4102" max="4102" width="13.28515625" style="117" customWidth="1"/>
    <col min="4103" max="4103" width="13.42578125" style="117" customWidth="1"/>
    <col min="4104" max="4357" width="9.140625" style="117"/>
    <col min="4358" max="4358" width="13.28515625" style="117" customWidth="1"/>
    <col min="4359" max="4359" width="13.42578125" style="117" customWidth="1"/>
    <col min="4360" max="4613" width="9.140625" style="117"/>
    <col min="4614" max="4614" width="13.28515625" style="117" customWidth="1"/>
    <col min="4615" max="4615" width="13.42578125" style="117" customWidth="1"/>
    <col min="4616" max="4869" width="9.140625" style="117"/>
    <col min="4870" max="4870" width="13.28515625" style="117" customWidth="1"/>
    <col min="4871" max="4871" width="13.42578125" style="117" customWidth="1"/>
    <col min="4872" max="5125" width="9.140625" style="117"/>
    <col min="5126" max="5126" width="13.28515625" style="117" customWidth="1"/>
    <col min="5127" max="5127" width="13.42578125" style="117" customWidth="1"/>
    <col min="5128" max="5381" width="9.140625" style="117"/>
    <col min="5382" max="5382" width="13.28515625" style="117" customWidth="1"/>
    <col min="5383" max="5383" width="13.42578125" style="117" customWidth="1"/>
    <col min="5384" max="5637" width="9.140625" style="117"/>
    <col min="5638" max="5638" width="13.28515625" style="117" customWidth="1"/>
    <col min="5639" max="5639" width="13.42578125" style="117" customWidth="1"/>
    <col min="5640" max="5893" width="9.140625" style="117"/>
    <col min="5894" max="5894" width="13.28515625" style="117" customWidth="1"/>
    <col min="5895" max="5895" width="13.42578125" style="117" customWidth="1"/>
    <col min="5896" max="6149" width="9.140625" style="117"/>
    <col min="6150" max="6150" width="13.28515625" style="117" customWidth="1"/>
    <col min="6151" max="6151" width="13.42578125" style="117" customWidth="1"/>
    <col min="6152" max="6405" width="9.140625" style="117"/>
    <col min="6406" max="6406" width="13.28515625" style="117" customWidth="1"/>
    <col min="6407" max="6407" width="13.42578125" style="117" customWidth="1"/>
    <col min="6408" max="6661" width="9.140625" style="117"/>
    <col min="6662" max="6662" width="13.28515625" style="117" customWidth="1"/>
    <col min="6663" max="6663" width="13.42578125" style="117" customWidth="1"/>
    <col min="6664" max="6917" width="9.140625" style="117"/>
    <col min="6918" max="6918" width="13.28515625" style="117" customWidth="1"/>
    <col min="6919" max="6919" width="13.42578125" style="117" customWidth="1"/>
    <col min="6920" max="7173" width="9.140625" style="117"/>
    <col min="7174" max="7174" width="13.28515625" style="117" customWidth="1"/>
    <col min="7175" max="7175" width="13.42578125" style="117" customWidth="1"/>
    <col min="7176" max="7429" width="9.140625" style="117"/>
    <col min="7430" max="7430" width="13.28515625" style="117" customWidth="1"/>
    <col min="7431" max="7431" width="13.42578125" style="117" customWidth="1"/>
    <col min="7432" max="7685" width="9.140625" style="117"/>
    <col min="7686" max="7686" width="13.28515625" style="117" customWidth="1"/>
    <col min="7687" max="7687" width="13.42578125" style="117" customWidth="1"/>
    <col min="7688" max="7941" width="9.140625" style="117"/>
    <col min="7942" max="7942" width="13.28515625" style="117" customWidth="1"/>
    <col min="7943" max="7943" width="13.42578125" style="117" customWidth="1"/>
    <col min="7944" max="8197" width="9.140625" style="117"/>
    <col min="8198" max="8198" width="13.28515625" style="117" customWidth="1"/>
    <col min="8199" max="8199" width="13.42578125" style="117" customWidth="1"/>
    <col min="8200" max="8453" width="9.140625" style="117"/>
    <col min="8454" max="8454" width="13.28515625" style="117" customWidth="1"/>
    <col min="8455" max="8455" width="13.42578125" style="117" customWidth="1"/>
    <col min="8456" max="8709" width="9.140625" style="117"/>
    <col min="8710" max="8710" width="13.28515625" style="117" customWidth="1"/>
    <col min="8711" max="8711" width="13.42578125" style="117" customWidth="1"/>
    <col min="8712" max="8965" width="9.140625" style="117"/>
    <col min="8966" max="8966" width="13.28515625" style="117" customWidth="1"/>
    <col min="8967" max="8967" width="13.42578125" style="117" customWidth="1"/>
    <col min="8968" max="9221" width="9.140625" style="117"/>
    <col min="9222" max="9222" width="13.28515625" style="117" customWidth="1"/>
    <col min="9223" max="9223" width="13.42578125" style="117" customWidth="1"/>
    <col min="9224" max="9477" width="9.140625" style="117"/>
    <col min="9478" max="9478" width="13.28515625" style="117" customWidth="1"/>
    <col min="9479" max="9479" width="13.42578125" style="117" customWidth="1"/>
    <col min="9480" max="9733" width="9.140625" style="117"/>
    <col min="9734" max="9734" width="13.28515625" style="117" customWidth="1"/>
    <col min="9735" max="9735" width="13.42578125" style="117" customWidth="1"/>
    <col min="9736" max="9989" width="9.140625" style="117"/>
    <col min="9990" max="9990" width="13.28515625" style="117" customWidth="1"/>
    <col min="9991" max="9991" width="13.42578125" style="117" customWidth="1"/>
    <col min="9992" max="10245" width="9.140625" style="117"/>
    <col min="10246" max="10246" width="13.28515625" style="117" customWidth="1"/>
    <col min="10247" max="10247" width="13.42578125" style="117" customWidth="1"/>
    <col min="10248" max="10501" width="9.140625" style="117"/>
    <col min="10502" max="10502" width="13.28515625" style="117" customWidth="1"/>
    <col min="10503" max="10503" width="13.42578125" style="117" customWidth="1"/>
    <col min="10504" max="10757" width="9.140625" style="117"/>
    <col min="10758" max="10758" width="13.28515625" style="117" customWidth="1"/>
    <col min="10759" max="10759" width="13.42578125" style="117" customWidth="1"/>
    <col min="10760" max="11013" width="9.140625" style="117"/>
    <col min="11014" max="11014" width="13.28515625" style="117" customWidth="1"/>
    <col min="11015" max="11015" width="13.42578125" style="117" customWidth="1"/>
    <col min="11016" max="11269" width="9.140625" style="117"/>
    <col min="11270" max="11270" width="13.28515625" style="117" customWidth="1"/>
    <col min="11271" max="11271" width="13.42578125" style="117" customWidth="1"/>
    <col min="11272" max="11525" width="9.140625" style="117"/>
    <col min="11526" max="11526" width="13.28515625" style="117" customWidth="1"/>
    <col min="11527" max="11527" width="13.42578125" style="117" customWidth="1"/>
    <col min="11528" max="11781" width="9.140625" style="117"/>
    <col min="11782" max="11782" width="13.28515625" style="117" customWidth="1"/>
    <col min="11783" max="11783" width="13.42578125" style="117" customWidth="1"/>
    <col min="11784" max="12037" width="9.140625" style="117"/>
    <col min="12038" max="12038" width="13.28515625" style="117" customWidth="1"/>
    <col min="12039" max="12039" width="13.42578125" style="117" customWidth="1"/>
    <col min="12040" max="12293" width="9.140625" style="117"/>
    <col min="12294" max="12294" width="13.28515625" style="117" customWidth="1"/>
    <col min="12295" max="12295" width="13.42578125" style="117" customWidth="1"/>
    <col min="12296" max="12549" width="9.140625" style="117"/>
    <col min="12550" max="12550" width="13.28515625" style="117" customWidth="1"/>
    <col min="12551" max="12551" width="13.42578125" style="117" customWidth="1"/>
    <col min="12552" max="12805" width="9.140625" style="117"/>
    <col min="12806" max="12806" width="13.28515625" style="117" customWidth="1"/>
    <col min="12807" max="12807" width="13.42578125" style="117" customWidth="1"/>
    <col min="12808" max="13061" width="9.140625" style="117"/>
    <col min="13062" max="13062" width="13.28515625" style="117" customWidth="1"/>
    <col min="13063" max="13063" width="13.42578125" style="117" customWidth="1"/>
    <col min="13064" max="13317" width="9.140625" style="117"/>
    <col min="13318" max="13318" width="13.28515625" style="117" customWidth="1"/>
    <col min="13319" max="13319" width="13.42578125" style="117" customWidth="1"/>
    <col min="13320" max="13573" width="9.140625" style="117"/>
    <col min="13574" max="13574" width="13.28515625" style="117" customWidth="1"/>
    <col min="13575" max="13575" width="13.42578125" style="117" customWidth="1"/>
    <col min="13576" max="13829" width="9.140625" style="117"/>
    <col min="13830" max="13830" width="13.28515625" style="117" customWidth="1"/>
    <col min="13831" max="13831" width="13.42578125" style="117" customWidth="1"/>
    <col min="13832" max="14085" width="9.140625" style="117"/>
    <col min="14086" max="14086" width="13.28515625" style="117" customWidth="1"/>
    <col min="14087" max="14087" width="13.42578125" style="117" customWidth="1"/>
    <col min="14088" max="14341" width="9.140625" style="117"/>
    <col min="14342" max="14342" width="13.28515625" style="117" customWidth="1"/>
    <col min="14343" max="14343" width="13.42578125" style="117" customWidth="1"/>
    <col min="14344" max="14597" width="9.140625" style="117"/>
    <col min="14598" max="14598" width="13.28515625" style="117" customWidth="1"/>
    <col min="14599" max="14599" width="13.42578125" style="117" customWidth="1"/>
    <col min="14600" max="14853" width="9.140625" style="117"/>
    <col min="14854" max="14854" width="13.28515625" style="117" customWidth="1"/>
    <col min="14855" max="14855" width="13.42578125" style="117" customWidth="1"/>
    <col min="14856" max="15109" width="9.140625" style="117"/>
    <col min="15110" max="15110" width="13.28515625" style="117" customWidth="1"/>
    <col min="15111" max="15111" width="13.42578125" style="117" customWidth="1"/>
    <col min="15112" max="15365" width="9.140625" style="117"/>
    <col min="15366" max="15366" width="13.28515625" style="117" customWidth="1"/>
    <col min="15367" max="15367" width="13.42578125" style="117" customWidth="1"/>
    <col min="15368" max="15621" width="9.140625" style="117"/>
    <col min="15622" max="15622" width="13.28515625" style="117" customWidth="1"/>
    <col min="15623" max="15623" width="13.42578125" style="117" customWidth="1"/>
    <col min="15624" max="15877" width="9.140625" style="117"/>
    <col min="15878" max="15878" width="13.28515625" style="117" customWidth="1"/>
    <col min="15879" max="15879" width="13.42578125" style="117" customWidth="1"/>
    <col min="15880" max="16133" width="9.140625" style="117"/>
    <col min="16134" max="16134" width="13.28515625" style="117" customWidth="1"/>
    <col min="16135" max="16135" width="13.42578125" style="117" customWidth="1"/>
    <col min="16136" max="16384" width="9.140625" style="117"/>
  </cols>
  <sheetData>
    <row r="1" spans="1:12" ht="18" x14ac:dyDescent="0.25">
      <c r="A1" s="178" t="s">
        <v>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x14ac:dyDescent="0.25">
      <c r="A2" s="118" t="s">
        <v>59</v>
      </c>
      <c r="B2" s="179" t="str">
        <f>'PLANILHA DE REFERÊNCIA'!B2</f>
        <v>OUVIDOR - GO</v>
      </c>
      <c r="C2" s="179"/>
      <c r="D2" s="179"/>
      <c r="F2" s="118"/>
      <c r="I2" s="120"/>
      <c r="J2" s="120"/>
    </row>
    <row r="3" spans="1:12" x14ac:dyDescent="0.25">
      <c r="A3" s="118" t="s">
        <v>51</v>
      </c>
      <c r="B3" s="118" t="str">
        <f>'PLANILHA DE REFERÊNCIA'!B3</f>
        <v>MELHORIA EM I.P. DO MUNICÍPIO DE OUVIDOR - GO</v>
      </c>
      <c r="C3" s="118"/>
      <c r="D3" s="118"/>
      <c r="F3" s="118"/>
      <c r="I3" s="120"/>
      <c r="J3" s="120"/>
    </row>
    <row r="4" spans="1:12" x14ac:dyDescent="0.25">
      <c r="A4" s="118"/>
      <c r="B4" s="118"/>
      <c r="C4" s="118"/>
      <c r="D4" s="118"/>
      <c r="F4" s="118"/>
      <c r="I4" s="120"/>
      <c r="J4" s="120"/>
    </row>
    <row r="5" spans="1:12" ht="33" customHeight="1" x14ac:dyDescent="0.25">
      <c r="A5" s="111" t="s">
        <v>60</v>
      </c>
      <c r="B5" s="175" t="s">
        <v>170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2" x14ac:dyDescent="0.25">
      <c r="A7" s="111" t="s">
        <v>61</v>
      </c>
      <c r="B7" s="111" t="s">
        <v>52</v>
      </c>
      <c r="C7" s="174" t="s">
        <v>53</v>
      </c>
      <c r="D7" s="174"/>
      <c r="E7" s="174"/>
      <c r="F7" s="174"/>
      <c r="G7" s="174"/>
      <c r="H7" s="174"/>
      <c r="I7" s="111" t="s">
        <v>55</v>
      </c>
      <c r="J7" s="112" t="s">
        <v>62</v>
      </c>
      <c r="K7" s="113" t="s">
        <v>67</v>
      </c>
      <c r="L7" s="113" t="s">
        <v>63</v>
      </c>
    </row>
    <row r="8" spans="1:12" x14ac:dyDescent="0.25">
      <c r="A8" s="169" t="s">
        <v>113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</row>
    <row r="9" spans="1:12" x14ac:dyDescent="0.25">
      <c r="A9" s="114" t="s">
        <v>149</v>
      </c>
      <c r="B9" s="114">
        <v>12</v>
      </c>
      <c r="C9" s="170" t="s">
        <v>150</v>
      </c>
      <c r="D9" s="170"/>
      <c r="E9" s="170"/>
      <c r="F9" s="170"/>
      <c r="G9" s="170"/>
      <c r="H9" s="170"/>
      <c r="I9" s="114" t="s">
        <v>57</v>
      </c>
      <c r="J9" s="115">
        <v>1</v>
      </c>
      <c r="K9" s="116">
        <v>13.95</v>
      </c>
      <c r="L9" s="116">
        <f>TRUNC(J9*K9,2)</f>
        <v>13.95</v>
      </c>
    </row>
    <row r="10" spans="1:12" x14ac:dyDescent="0.25">
      <c r="A10" s="114" t="s">
        <v>149</v>
      </c>
      <c r="B10" s="114">
        <v>8</v>
      </c>
      <c r="C10" s="170" t="s">
        <v>151</v>
      </c>
      <c r="D10" s="170"/>
      <c r="E10" s="170"/>
      <c r="F10" s="170"/>
      <c r="G10" s="170"/>
      <c r="H10" s="170"/>
      <c r="I10" s="114" t="s">
        <v>57</v>
      </c>
      <c r="J10" s="115">
        <v>1</v>
      </c>
      <c r="K10" s="116">
        <v>8.75</v>
      </c>
      <c r="L10" s="116">
        <f>TRUNC(J10*K10,2)</f>
        <v>8.75</v>
      </c>
    </row>
    <row r="11" spans="1:12" ht="16.899999999999999" customHeight="1" x14ac:dyDescent="0.25">
      <c r="A11" s="114" t="s">
        <v>145</v>
      </c>
      <c r="B11" s="114">
        <v>72080</v>
      </c>
      <c r="C11" s="170" t="s">
        <v>152</v>
      </c>
      <c r="D11" s="170"/>
      <c r="E11" s="170"/>
      <c r="F11" s="170"/>
      <c r="G11" s="170"/>
      <c r="H11" s="170"/>
      <c r="I11" s="114" t="s">
        <v>57</v>
      </c>
      <c r="J11" s="115">
        <v>1</v>
      </c>
      <c r="K11" s="116">
        <v>130</v>
      </c>
      <c r="L11" s="116">
        <f t="shared" ref="L11" si="0">TRUNC(J11*K11,2)</f>
        <v>130</v>
      </c>
    </row>
    <row r="12" spans="1:12" x14ac:dyDescent="0.25">
      <c r="A12" s="171" t="s">
        <v>64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16">
        <f>TRUNC(L11+L10+L9,2)</f>
        <v>152.69999999999999</v>
      </c>
    </row>
    <row r="13" spans="1:12" ht="8.25" customHeight="1" x14ac:dyDescent="0.25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2" x14ac:dyDescent="0.25">
      <c r="A14" s="177" t="s">
        <v>65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24">
        <f>TRUNC(L12,2)</f>
        <v>152.69999999999999</v>
      </c>
    </row>
    <row r="15" spans="1:12" x14ac:dyDescent="0.25">
      <c r="A15" s="126"/>
      <c r="B15" s="127"/>
      <c r="C15" s="127"/>
      <c r="D15" s="127"/>
      <c r="E15" s="128"/>
      <c r="F15" s="127"/>
      <c r="G15" s="128"/>
      <c r="H15" s="128"/>
      <c r="I15" s="129"/>
      <c r="J15" s="129"/>
      <c r="K15" s="130"/>
      <c r="L15" s="131"/>
    </row>
    <row r="16" spans="1:12" ht="33" customHeight="1" x14ac:dyDescent="0.25">
      <c r="A16" s="125" t="s">
        <v>139</v>
      </c>
      <c r="B16" s="176" t="s">
        <v>171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</row>
    <row r="18" spans="1:12" x14ac:dyDescent="0.25">
      <c r="A18" s="111" t="s">
        <v>61</v>
      </c>
      <c r="B18" s="111" t="s">
        <v>52</v>
      </c>
      <c r="C18" s="174" t="s">
        <v>53</v>
      </c>
      <c r="D18" s="174"/>
      <c r="E18" s="174"/>
      <c r="F18" s="174"/>
      <c r="G18" s="174"/>
      <c r="H18" s="174"/>
      <c r="I18" s="111" t="s">
        <v>55</v>
      </c>
      <c r="J18" s="112" t="s">
        <v>62</v>
      </c>
      <c r="K18" s="113" t="s">
        <v>67</v>
      </c>
      <c r="L18" s="113" t="s">
        <v>63</v>
      </c>
    </row>
    <row r="19" spans="1:12" x14ac:dyDescent="0.25">
      <c r="A19" s="169" t="s">
        <v>113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</row>
    <row r="20" spans="1:12" ht="13.9" customHeight="1" x14ac:dyDescent="0.25">
      <c r="A20" s="114" t="s">
        <v>149</v>
      </c>
      <c r="B20" s="114">
        <v>12</v>
      </c>
      <c r="C20" s="170" t="s">
        <v>150</v>
      </c>
      <c r="D20" s="170"/>
      <c r="E20" s="170"/>
      <c r="F20" s="170"/>
      <c r="G20" s="170"/>
      <c r="H20" s="170"/>
      <c r="I20" s="114" t="s">
        <v>57</v>
      </c>
      <c r="J20" s="115">
        <v>1.5</v>
      </c>
      <c r="K20" s="116">
        <v>13.95</v>
      </c>
      <c r="L20" s="116">
        <f>TRUNC(J20*K20,2)</f>
        <v>20.92</v>
      </c>
    </row>
    <row r="21" spans="1:12" ht="13.9" customHeight="1" x14ac:dyDescent="0.25">
      <c r="A21" s="114" t="s">
        <v>149</v>
      </c>
      <c r="B21" s="114">
        <v>8</v>
      </c>
      <c r="C21" s="170" t="s">
        <v>151</v>
      </c>
      <c r="D21" s="170"/>
      <c r="E21" s="170"/>
      <c r="F21" s="170"/>
      <c r="G21" s="170"/>
      <c r="H21" s="170"/>
      <c r="I21" s="114" t="s">
        <v>57</v>
      </c>
      <c r="J21" s="115">
        <v>1.5</v>
      </c>
      <c r="K21" s="116">
        <v>8.75</v>
      </c>
      <c r="L21" s="116">
        <f>TRUNC(J21*K21,2)</f>
        <v>13.12</v>
      </c>
    </row>
    <row r="22" spans="1:12" ht="18" customHeight="1" x14ac:dyDescent="0.25">
      <c r="A22" s="114" t="s">
        <v>145</v>
      </c>
      <c r="B22" s="114">
        <v>72080</v>
      </c>
      <c r="C22" s="170" t="s">
        <v>152</v>
      </c>
      <c r="D22" s="170"/>
      <c r="E22" s="170"/>
      <c r="F22" s="170"/>
      <c r="G22" s="170"/>
      <c r="H22" s="170"/>
      <c r="I22" s="114" t="s">
        <v>57</v>
      </c>
      <c r="J22" s="115">
        <v>1.5</v>
      </c>
      <c r="K22" s="116">
        <v>130</v>
      </c>
      <c r="L22" s="116">
        <f t="shared" ref="L22" si="1">TRUNC(J22*K22,2)</f>
        <v>195</v>
      </c>
    </row>
    <row r="23" spans="1:12" x14ac:dyDescent="0.25">
      <c r="A23" s="171" t="s">
        <v>64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16">
        <f>TRUNC(L22+L21+L20,2)</f>
        <v>229.04</v>
      </c>
    </row>
    <row r="24" spans="1:12" ht="8.25" customHeight="1" x14ac:dyDescent="0.2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1:12" x14ac:dyDescent="0.25">
      <c r="A25" s="173" t="s">
        <v>65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23">
        <f>TRUNC(L23,2)</f>
        <v>229.04</v>
      </c>
    </row>
    <row r="26" spans="1:12" x14ac:dyDescent="0.25">
      <c r="A26" s="126"/>
      <c r="B26" s="127"/>
      <c r="C26" s="127"/>
      <c r="D26" s="127"/>
      <c r="E26" s="128"/>
      <c r="F26" s="127"/>
      <c r="G26" s="128"/>
      <c r="H26" s="128"/>
      <c r="I26" s="129"/>
      <c r="J26" s="129"/>
      <c r="K26" s="130"/>
      <c r="L26" s="131"/>
    </row>
    <row r="27" spans="1:12" ht="33" customHeight="1" x14ac:dyDescent="0.25">
      <c r="A27" s="111" t="s">
        <v>141</v>
      </c>
      <c r="B27" s="175" t="s">
        <v>172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</row>
    <row r="28" spans="1:12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</row>
    <row r="29" spans="1:12" x14ac:dyDescent="0.25">
      <c r="A29" s="111" t="s">
        <v>61</v>
      </c>
      <c r="B29" s="111" t="s">
        <v>52</v>
      </c>
      <c r="C29" s="174" t="s">
        <v>53</v>
      </c>
      <c r="D29" s="174"/>
      <c r="E29" s="174"/>
      <c r="F29" s="174"/>
      <c r="G29" s="174"/>
      <c r="H29" s="174"/>
      <c r="I29" s="111" t="s">
        <v>55</v>
      </c>
      <c r="J29" s="112" t="s">
        <v>62</v>
      </c>
      <c r="K29" s="113" t="s">
        <v>67</v>
      </c>
      <c r="L29" s="113" t="s">
        <v>63</v>
      </c>
    </row>
    <row r="30" spans="1:12" x14ac:dyDescent="0.25">
      <c r="A30" s="169" t="s">
        <v>113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13.9" customHeight="1" x14ac:dyDescent="0.25">
      <c r="A31" s="114" t="s">
        <v>149</v>
      </c>
      <c r="B31" s="114">
        <v>12</v>
      </c>
      <c r="C31" s="170" t="s">
        <v>150</v>
      </c>
      <c r="D31" s="170"/>
      <c r="E31" s="170"/>
      <c r="F31" s="170"/>
      <c r="G31" s="170"/>
      <c r="H31" s="170"/>
      <c r="I31" s="114" t="s">
        <v>57</v>
      </c>
      <c r="J31" s="115">
        <v>1.3</v>
      </c>
      <c r="K31" s="116">
        <v>13.95</v>
      </c>
      <c r="L31" s="116">
        <f>TRUNC(J31*K31,2)</f>
        <v>18.13</v>
      </c>
    </row>
    <row r="32" spans="1:12" ht="13.9" customHeight="1" x14ac:dyDescent="0.25">
      <c r="A32" s="114" t="s">
        <v>149</v>
      </c>
      <c r="B32" s="114">
        <v>8</v>
      </c>
      <c r="C32" s="170" t="s">
        <v>151</v>
      </c>
      <c r="D32" s="170"/>
      <c r="E32" s="170"/>
      <c r="F32" s="170"/>
      <c r="G32" s="170"/>
      <c r="H32" s="170"/>
      <c r="I32" s="114" t="s">
        <v>57</v>
      </c>
      <c r="J32" s="115">
        <v>1.3</v>
      </c>
      <c r="K32" s="116">
        <v>8.75</v>
      </c>
      <c r="L32" s="116">
        <f>TRUNC(J32*K32,2)</f>
        <v>11.37</v>
      </c>
    </row>
    <row r="33" spans="1:12" ht="16.149999999999999" customHeight="1" x14ac:dyDescent="0.25">
      <c r="A33" s="114" t="s">
        <v>145</v>
      </c>
      <c r="B33" s="114">
        <v>72080</v>
      </c>
      <c r="C33" s="170" t="s">
        <v>152</v>
      </c>
      <c r="D33" s="170"/>
      <c r="E33" s="170"/>
      <c r="F33" s="170"/>
      <c r="G33" s="170"/>
      <c r="H33" s="170"/>
      <c r="I33" s="114" t="s">
        <v>57</v>
      </c>
      <c r="J33" s="115">
        <v>1.3</v>
      </c>
      <c r="K33" s="116">
        <v>130</v>
      </c>
      <c r="L33" s="116">
        <f t="shared" ref="L33" si="2">TRUNC(J33*K33,2)</f>
        <v>169</v>
      </c>
    </row>
    <row r="34" spans="1:12" x14ac:dyDescent="0.25">
      <c r="A34" s="171" t="s">
        <v>64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16">
        <f>TRUNC(L33+L32+L31,2)</f>
        <v>198.5</v>
      </c>
    </row>
    <row r="35" spans="1:12" ht="8.25" customHeight="1" x14ac:dyDescent="0.25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</row>
    <row r="36" spans="1:12" x14ac:dyDescent="0.25">
      <c r="A36" s="173" t="s">
        <v>65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23">
        <f>TRUNC(L34,2)</f>
        <v>198.5</v>
      </c>
    </row>
    <row r="37" spans="1:12" x14ac:dyDescent="0.25">
      <c r="A37" s="126"/>
      <c r="B37" s="127"/>
      <c r="C37" s="127"/>
      <c r="D37" s="127"/>
      <c r="E37" s="128"/>
      <c r="F37" s="127"/>
      <c r="G37" s="128"/>
      <c r="H37" s="128"/>
      <c r="I37" s="129"/>
      <c r="J37" s="129"/>
      <c r="K37" s="130"/>
      <c r="L37" s="131"/>
    </row>
    <row r="38" spans="1:12" ht="33" customHeight="1" x14ac:dyDescent="0.25">
      <c r="A38" s="111" t="s">
        <v>142</v>
      </c>
      <c r="B38" s="175" t="s">
        <v>173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2" x14ac:dyDescent="0.25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2" x14ac:dyDescent="0.25">
      <c r="A40" s="111" t="s">
        <v>61</v>
      </c>
      <c r="B40" s="111" t="s">
        <v>52</v>
      </c>
      <c r="C40" s="174" t="s">
        <v>53</v>
      </c>
      <c r="D40" s="174"/>
      <c r="E40" s="174"/>
      <c r="F40" s="174"/>
      <c r="G40" s="174"/>
      <c r="H40" s="174"/>
      <c r="I40" s="111" t="s">
        <v>55</v>
      </c>
      <c r="J40" s="112" t="s">
        <v>62</v>
      </c>
      <c r="K40" s="113" t="s">
        <v>67</v>
      </c>
      <c r="L40" s="113" t="s">
        <v>63</v>
      </c>
    </row>
    <row r="41" spans="1:12" x14ac:dyDescent="0.25">
      <c r="A41" s="169" t="s">
        <v>113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</row>
    <row r="42" spans="1:12" ht="13.9" customHeight="1" x14ac:dyDescent="0.25">
      <c r="A42" s="114" t="s">
        <v>149</v>
      </c>
      <c r="B42" s="114">
        <v>12</v>
      </c>
      <c r="C42" s="170" t="s">
        <v>150</v>
      </c>
      <c r="D42" s="170"/>
      <c r="E42" s="170"/>
      <c r="F42" s="170"/>
      <c r="G42" s="170"/>
      <c r="H42" s="170"/>
      <c r="I42" s="114" t="s">
        <v>57</v>
      </c>
      <c r="J42" s="115">
        <v>1</v>
      </c>
      <c r="K42" s="116">
        <v>13.95</v>
      </c>
      <c r="L42" s="116">
        <f>TRUNC(J42*K42,2)</f>
        <v>13.95</v>
      </c>
    </row>
    <row r="43" spans="1:12" ht="13.9" customHeight="1" x14ac:dyDescent="0.25">
      <c r="A43" s="114" t="s">
        <v>149</v>
      </c>
      <c r="B43" s="114">
        <v>8</v>
      </c>
      <c r="C43" s="170" t="s">
        <v>151</v>
      </c>
      <c r="D43" s="170"/>
      <c r="E43" s="170"/>
      <c r="F43" s="170"/>
      <c r="G43" s="170"/>
      <c r="H43" s="170"/>
      <c r="I43" s="114" t="s">
        <v>57</v>
      </c>
      <c r="J43" s="115">
        <v>1</v>
      </c>
      <c r="K43" s="116">
        <v>8.75</v>
      </c>
      <c r="L43" s="116">
        <f>TRUNC(J43*K43,2)</f>
        <v>8.75</v>
      </c>
    </row>
    <row r="44" spans="1:12" ht="14.45" customHeight="1" x14ac:dyDescent="0.25">
      <c r="A44" s="114" t="s">
        <v>145</v>
      </c>
      <c r="B44" s="114">
        <v>72080</v>
      </c>
      <c r="C44" s="170" t="s">
        <v>152</v>
      </c>
      <c r="D44" s="170"/>
      <c r="E44" s="170"/>
      <c r="F44" s="170"/>
      <c r="G44" s="170"/>
      <c r="H44" s="170"/>
      <c r="I44" s="114" t="s">
        <v>57</v>
      </c>
      <c r="J44" s="115">
        <v>1</v>
      </c>
      <c r="K44" s="116">
        <v>130</v>
      </c>
      <c r="L44" s="116">
        <f t="shared" ref="L44" si="3">TRUNC(J44*K44,2)</f>
        <v>130</v>
      </c>
    </row>
    <row r="45" spans="1:12" x14ac:dyDescent="0.25">
      <c r="A45" s="171" t="s">
        <v>64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16">
        <f>TRUNC(L44+L43+L42,2)</f>
        <v>152.69999999999999</v>
      </c>
    </row>
    <row r="46" spans="1:12" ht="8.25" customHeight="1" x14ac:dyDescent="0.25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x14ac:dyDescent="0.25">
      <c r="A47" s="173" t="s">
        <v>65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23">
        <f>TRUNC(L45,2)</f>
        <v>152.69999999999999</v>
      </c>
    </row>
    <row r="48" spans="1:12" x14ac:dyDescent="0.25">
      <c r="A48" s="126"/>
      <c r="B48" s="127"/>
      <c r="C48" s="127"/>
      <c r="D48" s="127"/>
      <c r="E48" s="128"/>
      <c r="F48" s="127"/>
      <c r="G48" s="128"/>
      <c r="H48" s="128"/>
      <c r="I48" s="129"/>
      <c r="J48" s="129"/>
      <c r="K48" s="130"/>
      <c r="L48" s="131"/>
    </row>
    <row r="49" spans="1:12" ht="33" customHeight="1" x14ac:dyDescent="0.25">
      <c r="A49" s="111" t="s">
        <v>143</v>
      </c>
      <c r="B49" s="175" t="s">
        <v>174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12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</row>
    <row r="51" spans="1:12" x14ac:dyDescent="0.25">
      <c r="A51" s="111" t="s">
        <v>61</v>
      </c>
      <c r="B51" s="111" t="s">
        <v>52</v>
      </c>
      <c r="C51" s="174" t="s">
        <v>53</v>
      </c>
      <c r="D51" s="174"/>
      <c r="E51" s="174"/>
      <c r="F51" s="174"/>
      <c r="G51" s="174"/>
      <c r="H51" s="174"/>
      <c r="I51" s="111" t="s">
        <v>55</v>
      </c>
      <c r="J51" s="112" t="s">
        <v>62</v>
      </c>
      <c r="K51" s="113" t="s">
        <v>67</v>
      </c>
      <c r="L51" s="113" t="s">
        <v>63</v>
      </c>
    </row>
    <row r="52" spans="1:12" x14ac:dyDescent="0.25">
      <c r="A52" s="169" t="s">
        <v>113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</row>
    <row r="53" spans="1:12" ht="13.9" customHeight="1" x14ac:dyDescent="0.25">
      <c r="A53" s="114" t="s">
        <v>149</v>
      </c>
      <c r="B53" s="114">
        <v>12</v>
      </c>
      <c r="C53" s="170" t="s">
        <v>150</v>
      </c>
      <c r="D53" s="170"/>
      <c r="E53" s="170"/>
      <c r="F53" s="170"/>
      <c r="G53" s="170"/>
      <c r="H53" s="170"/>
      <c r="I53" s="114" t="s">
        <v>57</v>
      </c>
      <c r="J53" s="115">
        <v>0.8</v>
      </c>
      <c r="K53" s="116">
        <v>13.95</v>
      </c>
      <c r="L53" s="116">
        <f>TRUNC(J53*K53,2)</f>
        <v>11.16</v>
      </c>
    </row>
    <row r="54" spans="1:12" ht="13.9" customHeight="1" x14ac:dyDescent="0.25">
      <c r="A54" s="114" t="s">
        <v>149</v>
      </c>
      <c r="B54" s="114">
        <v>8</v>
      </c>
      <c r="C54" s="170" t="s">
        <v>151</v>
      </c>
      <c r="D54" s="170"/>
      <c r="E54" s="170"/>
      <c r="F54" s="170"/>
      <c r="G54" s="170"/>
      <c r="H54" s="170"/>
      <c r="I54" s="114" t="s">
        <v>57</v>
      </c>
      <c r="J54" s="115">
        <v>0.8</v>
      </c>
      <c r="K54" s="116">
        <v>8.75</v>
      </c>
      <c r="L54" s="116">
        <f>TRUNC(J54*K54,2)</f>
        <v>7</v>
      </c>
    </row>
    <row r="55" spans="1:12" ht="13.9" customHeight="1" x14ac:dyDescent="0.25">
      <c r="A55" s="114" t="s">
        <v>145</v>
      </c>
      <c r="B55" s="114">
        <v>72080</v>
      </c>
      <c r="C55" s="170" t="s">
        <v>152</v>
      </c>
      <c r="D55" s="170"/>
      <c r="E55" s="170"/>
      <c r="F55" s="170"/>
      <c r="G55" s="170"/>
      <c r="H55" s="170"/>
      <c r="I55" s="114" t="s">
        <v>57</v>
      </c>
      <c r="J55" s="115">
        <v>0.8</v>
      </c>
      <c r="K55" s="116">
        <v>130</v>
      </c>
      <c r="L55" s="116">
        <f t="shared" ref="L55" si="4">TRUNC(J55*K55,2)</f>
        <v>104</v>
      </c>
    </row>
    <row r="56" spans="1:12" x14ac:dyDescent="0.25">
      <c r="A56" s="171" t="s">
        <v>64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16">
        <f>TRUNC(L55+L54+L53,2)</f>
        <v>122.16</v>
      </c>
    </row>
    <row r="57" spans="1:12" ht="8.25" customHeight="1" x14ac:dyDescent="0.25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 x14ac:dyDescent="0.25">
      <c r="A58" s="173" t="s">
        <v>65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23">
        <f>TRUNC(L56,2)</f>
        <v>122.16</v>
      </c>
    </row>
    <row r="59" spans="1:12" x14ac:dyDescent="0.25">
      <c r="A59" s="126"/>
      <c r="B59" s="127"/>
      <c r="C59" s="127"/>
      <c r="D59" s="127"/>
      <c r="E59" s="128"/>
      <c r="F59" s="127"/>
      <c r="G59" s="128"/>
      <c r="H59" s="128"/>
      <c r="I59" s="129"/>
      <c r="J59" s="129"/>
      <c r="K59" s="130"/>
      <c r="L59" s="131"/>
    </row>
    <row r="60" spans="1:12" ht="33" customHeight="1" x14ac:dyDescent="0.25">
      <c r="A60" s="111" t="s">
        <v>144</v>
      </c>
      <c r="B60" s="175" t="s">
        <v>140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</row>
    <row r="61" spans="1:12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</row>
    <row r="62" spans="1:12" x14ac:dyDescent="0.25">
      <c r="A62" s="111" t="s">
        <v>61</v>
      </c>
      <c r="B62" s="111" t="s">
        <v>52</v>
      </c>
      <c r="C62" s="174" t="s">
        <v>53</v>
      </c>
      <c r="D62" s="174"/>
      <c r="E62" s="174"/>
      <c r="F62" s="174"/>
      <c r="G62" s="174"/>
      <c r="H62" s="174"/>
      <c r="I62" s="111" t="s">
        <v>55</v>
      </c>
      <c r="J62" s="112" t="s">
        <v>62</v>
      </c>
      <c r="K62" s="113" t="s">
        <v>67</v>
      </c>
      <c r="L62" s="113" t="s">
        <v>63</v>
      </c>
    </row>
    <row r="63" spans="1:12" x14ac:dyDescent="0.25">
      <c r="A63" s="169" t="s">
        <v>113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</row>
    <row r="64" spans="1:12" ht="13.9" customHeight="1" x14ac:dyDescent="0.25">
      <c r="A64" s="114" t="s">
        <v>149</v>
      </c>
      <c r="B64" s="114">
        <v>12</v>
      </c>
      <c r="C64" s="170" t="s">
        <v>150</v>
      </c>
      <c r="D64" s="170"/>
      <c r="E64" s="170"/>
      <c r="F64" s="170"/>
      <c r="G64" s="170"/>
      <c r="H64" s="170"/>
      <c r="I64" s="114" t="s">
        <v>57</v>
      </c>
      <c r="J64" s="115">
        <v>0.45</v>
      </c>
      <c r="K64" s="116">
        <v>13.95</v>
      </c>
      <c r="L64" s="116">
        <f>TRUNC(J64*K64,2)</f>
        <v>6.27</v>
      </c>
    </row>
    <row r="65" spans="1:12" ht="13.9" customHeight="1" x14ac:dyDescent="0.25">
      <c r="A65" s="114" t="s">
        <v>149</v>
      </c>
      <c r="B65" s="114">
        <v>8</v>
      </c>
      <c r="C65" s="170" t="s">
        <v>151</v>
      </c>
      <c r="D65" s="170"/>
      <c r="E65" s="170"/>
      <c r="F65" s="170"/>
      <c r="G65" s="170"/>
      <c r="H65" s="170"/>
      <c r="I65" s="114" t="s">
        <v>57</v>
      </c>
      <c r="J65" s="115">
        <v>0.45</v>
      </c>
      <c r="K65" s="116">
        <v>8.75</v>
      </c>
      <c r="L65" s="116">
        <f>TRUNC(J65*K65,2)</f>
        <v>3.93</v>
      </c>
    </row>
    <row r="66" spans="1:12" ht="13.15" customHeight="1" x14ac:dyDescent="0.25">
      <c r="A66" s="114" t="s">
        <v>145</v>
      </c>
      <c r="B66" s="114">
        <v>72080</v>
      </c>
      <c r="C66" s="170" t="s">
        <v>152</v>
      </c>
      <c r="D66" s="170"/>
      <c r="E66" s="170"/>
      <c r="F66" s="170"/>
      <c r="G66" s="170"/>
      <c r="H66" s="170"/>
      <c r="I66" s="114" t="s">
        <v>57</v>
      </c>
      <c r="J66" s="115">
        <v>0.45</v>
      </c>
      <c r="K66" s="116">
        <v>130</v>
      </c>
      <c r="L66" s="116">
        <f t="shared" ref="L66" si="5">TRUNC(J66*K66,2)</f>
        <v>58.5</v>
      </c>
    </row>
    <row r="67" spans="1:12" x14ac:dyDescent="0.25">
      <c r="A67" s="171" t="s">
        <v>64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16">
        <f>TRUNC(L66+L65+L64,2)</f>
        <v>68.7</v>
      </c>
    </row>
    <row r="68" spans="1:12" ht="8.25" customHeight="1" x14ac:dyDescent="0.25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 x14ac:dyDescent="0.25">
      <c r="A69" s="173" t="s">
        <v>65</v>
      </c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23">
        <f>TRUNC(L67,2)</f>
        <v>68.7</v>
      </c>
    </row>
    <row r="70" spans="1:12" x14ac:dyDescent="0.25">
      <c r="A70" s="126"/>
      <c r="B70" s="127"/>
      <c r="C70" s="127"/>
      <c r="D70" s="127"/>
      <c r="E70" s="128"/>
      <c r="F70" s="127"/>
      <c r="G70" s="128"/>
      <c r="H70" s="128"/>
      <c r="I70" s="129"/>
      <c r="J70" s="129"/>
      <c r="K70" s="130"/>
      <c r="L70" s="131"/>
    </row>
    <row r="71" spans="1:12" ht="34.9" customHeight="1" x14ac:dyDescent="0.25">
      <c r="A71" s="111" t="s">
        <v>148</v>
      </c>
      <c r="B71" s="175" t="s">
        <v>156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</row>
    <row r="72" spans="1:12" x14ac:dyDescent="0.25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</row>
    <row r="73" spans="1:12" x14ac:dyDescent="0.25">
      <c r="A73" s="111" t="s">
        <v>61</v>
      </c>
      <c r="B73" s="111" t="s">
        <v>52</v>
      </c>
      <c r="C73" s="174" t="s">
        <v>53</v>
      </c>
      <c r="D73" s="174"/>
      <c r="E73" s="174"/>
      <c r="F73" s="174"/>
      <c r="G73" s="174"/>
      <c r="H73" s="174"/>
      <c r="I73" s="111" t="s">
        <v>55</v>
      </c>
      <c r="J73" s="112" t="s">
        <v>62</v>
      </c>
      <c r="K73" s="113" t="s">
        <v>67</v>
      </c>
      <c r="L73" s="113" t="s">
        <v>63</v>
      </c>
    </row>
    <row r="74" spans="1:12" x14ac:dyDescent="0.25">
      <c r="A74" s="169" t="s">
        <v>113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</row>
    <row r="75" spans="1:12" ht="13.9" customHeight="1" x14ac:dyDescent="0.25">
      <c r="A75" s="114" t="s">
        <v>149</v>
      </c>
      <c r="B75" s="114">
        <v>12</v>
      </c>
      <c r="C75" s="170" t="s">
        <v>150</v>
      </c>
      <c r="D75" s="170"/>
      <c r="E75" s="170"/>
      <c r="F75" s="170"/>
      <c r="G75" s="170"/>
      <c r="H75" s="170"/>
      <c r="I75" s="114" t="s">
        <v>57</v>
      </c>
      <c r="J75" s="115">
        <v>0.05</v>
      </c>
      <c r="K75" s="116">
        <v>13.95</v>
      </c>
      <c r="L75" s="116">
        <f>TRUNC(J75*K75,2)</f>
        <v>0.69</v>
      </c>
    </row>
    <row r="76" spans="1:12" ht="13.9" customHeight="1" x14ac:dyDescent="0.25">
      <c r="A76" s="114" t="s">
        <v>149</v>
      </c>
      <c r="B76" s="114">
        <v>8</v>
      </c>
      <c r="C76" s="170" t="s">
        <v>151</v>
      </c>
      <c r="D76" s="170"/>
      <c r="E76" s="170"/>
      <c r="F76" s="170"/>
      <c r="G76" s="170"/>
      <c r="H76" s="170"/>
      <c r="I76" s="114" t="s">
        <v>57</v>
      </c>
      <c r="J76" s="115">
        <v>0.05</v>
      </c>
      <c r="K76" s="116">
        <v>8.75</v>
      </c>
      <c r="L76" s="116">
        <f>TRUNC(J76*K76,2)</f>
        <v>0.43</v>
      </c>
    </row>
    <row r="77" spans="1:12" ht="13.9" customHeight="1" x14ac:dyDescent="0.25">
      <c r="A77" s="114" t="s">
        <v>153</v>
      </c>
      <c r="B77" s="114" t="s">
        <v>54</v>
      </c>
      <c r="C77" s="170" t="s">
        <v>154</v>
      </c>
      <c r="D77" s="170"/>
      <c r="E77" s="170"/>
      <c r="F77" s="170"/>
      <c r="G77" s="170"/>
      <c r="H77" s="170"/>
      <c r="I77" s="114" t="s">
        <v>155</v>
      </c>
      <c r="J77" s="115">
        <v>1</v>
      </c>
      <c r="K77" s="116">
        <v>0.27</v>
      </c>
      <c r="L77" s="116">
        <f t="shared" ref="L77" si="6">TRUNC(J77*K77,2)</f>
        <v>0.27</v>
      </c>
    </row>
    <row r="78" spans="1:12" x14ac:dyDescent="0.25">
      <c r="A78" s="171" t="s">
        <v>64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16">
        <f>TRUNC(L77+L76+L75,2)</f>
        <v>1.39</v>
      </c>
    </row>
    <row r="79" spans="1:12" ht="8.25" customHeight="1" x14ac:dyDescent="0.25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</row>
    <row r="80" spans="1:12" x14ac:dyDescent="0.25">
      <c r="A80" s="173" t="s">
        <v>65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23">
        <f>TRUNC(L78,2)</f>
        <v>1.39</v>
      </c>
    </row>
    <row r="81" spans="1:12" x14ac:dyDescent="0.25">
      <c r="A81" s="126"/>
      <c r="B81" s="127"/>
      <c r="C81" s="127"/>
      <c r="D81" s="127"/>
      <c r="E81" s="128"/>
      <c r="F81" s="127"/>
      <c r="G81" s="128"/>
      <c r="H81" s="128"/>
      <c r="I81" s="129"/>
      <c r="J81" s="129"/>
      <c r="K81" s="130"/>
      <c r="L81" s="131"/>
    </row>
    <row r="82" spans="1:12" ht="16.149999999999999" customHeight="1" x14ac:dyDescent="0.25">
      <c r="A82" s="111" t="s">
        <v>160</v>
      </c>
      <c r="B82" s="175" t="s">
        <v>161</v>
      </c>
      <c r="C82" s="175"/>
      <c r="D82" s="175"/>
      <c r="E82" s="175"/>
      <c r="F82" s="175"/>
      <c r="G82" s="175"/>
      <c r="H82" s="175"/>
      <c r="I82" s="175"/>
      <c r="J82" s="175"/>
      <c r="K82" s="175"/>
      <c r="L82" s="175"/>
    </row>
    <row r="83" spans="1:12" x14ac:dyDescent="0.25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</row>
    <row r="84" spans="1:12" x14ac:dyDescent="0.25">
      <c r="A84" s="111" t="s">
        <v>61</v>
      </c>
      <c r="B84" s="111" t="s">
        <v>52</v>
      </c>
      <c r="C84" s="174" t="s">
        <v>53</v>
      </c>
      <c r="D84" s="174"/>
      <c r="E84" s="174"/>
      <c r="F84" s="174"/>
      <c r="G84" s="174"/>
      <c r="H84" s="174"/>
      <c r="I84" s="111" t="s">
        <v>55</v>
      </c>
      <c r="J84" s="112" t="s">
        <v>62</v>
      </c>
      <c r="K84" s="113" t="s">
        <v>67</v>
      </c>
      <c r="L84" s="113" t="s">
        <v>63</v>
      </c>
    </row>
    <row r="85" spans="1:12" x14ac:dyDescent="0.25">
      <c r="A85" s="169" t="s">
        <v>113</v>
      </c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</row>
    <row r="86" spans="1:12" ht="13.9" customHeight="1" x14ac:dyDescent="0.25">
      <c r="A86" s="114" t="s">
        <v>149</v>
      </c>
      <c r="B86" s="114">
        <v>12</v>
      </c>
      <c r="C86" s="170" t="s">
        <v>150</v>
      </c>
      <c r="D86" s="170"/>
      <c r="E86" s="170"/>
      <c r="F86" s="170"/>
      <c r="G86" s="170"/>
      <c r="H86" s="170"/>
      <c r="I86" s="114" t="s">
        <v>57</v>
      </c>
      <c r="J86" s="115">
        <v>0.7</v>
      </c>
      <c r="K86" s="116">
        <v>13.95</v>
      </c>
      <c r="L86" s="116">
        <f>TRUNC(J86*K86,2)</f>
        <v>9.76</v>
      </c>
    </row>
    <row r="87" spans="1:12" ht="13.9" customHeight="1" x14ac:dyDescent="0.25">
      <c r="A87" s="114" t="s">
        <v>149</v>
      </c>
      <c r="B87" s="114">
        <v>8</v>
      </c>
      <c r="C87" s="170" t="s">
        <v>151</v>
      </c>
      <c r="D87" s="170"/>
      <c r="E87" s="170"/>
      <c r="F87" s="170"/>
      <c r="G87" s="170"/>
      <c r="H87" s="170"/>
      <c r="I87" s="114" t="s">
        <v>57</v>
      </c>
      <c r="J87" s="115">
        <v>0.7</v>
      </c>
      <c r="K87" s="116">
        <v>8.75</v>
      </c>
      <c r="L87" s="116">
        <f>TRUNC(J87*K87,2)</f>
        <v>6.12</v>
      </c>
    </row>
    <row r="88" spans="1:12" ht="13.15" customHeight="1" x14ac:dyDescent="0.25">
      <c r="A88" s="114" t="s">
        <v>145</v>
      </c>
      <c r="B88" s="114">
        <v>72080</v>
      </c>
      <c r="C88" s="170" t="s">
        <v>152</v>
      </c>
      <c r="D88" s="170"/>
      <c r="E88" s="170"/>
      <c r="F88" s="170"/>
      <c r="G88" s="170"/>
      <c r="H88" s="170"/>
      <c r="I88" s="114" t="s">
        <v>57</v>
      </c>
      <c r="J88" s="115">
        <v>0.7</v>
      </c>
      <c r="K88" s="116">
        <v>130</v>
      </c>
      <c r="L88" s="116">
        <f t="shared" ref="L88" si="7">TRUNC(J88*K88,2)</f>
        <v>91</v>
      </c>
    </row>
    <row r="89" spans="1:12" x14ac:dyDescent="0.25">
      <c r="A89" s="171" t="s">
        <v>64</v>
      </c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16">
        <f>TRUNC(L88+L87+L86,2)</f>
        <v>106.88</v>
      </c>
    </row>
    <row r="90" spans="1:12" ht="8.25" customHeight="1" x14ac:dyDescent="0.25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</row>
    <row r="91" spans="1:12" x14ac:dyDescent="0.25">
      <c r="A91" s="173" t="s">
        <v>65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23">
        <f>TRUNC(L89,2)</f>
        <v>106.88</v>
      </c>
    </row>
    <row r="92" spans="1:12" x14ac:dyDescent="0.25">
      <c r="A92" s="126"/>
      <c r="B92" s="127"/>
      <c r="C92" s="127"/>
      <c r="D92" s="127"/>
      <c r="E92" s="128"/>
      <c r="F92" s="127"/>
      <c r="G92" s="128"/>
      <c r="H92" s="128"/>
      <c r="I92" s="129"/>
      <c r="J92" s="129"/>
      <c r="K92" s="130"/>
      <c r="L92" s="131"/>
    </row>
    <row r="93" spans="1:12" ht="16.149999999999999" customHeight="1" x14ac:dyDescent="0.25">
      <c r="A93" s="111" t="s">
        <v>162</v>
      </c>
      <c r="B93" s="175" t="s">
        <v>163</v>
      </c>
      <c r="C93" s="175"/>
      <c r="D93" s="175"/>
      <c r="E93" s="175"/>
      <c r="F93" s="175"/>
      <c r="G93" s="175"/>
      <c r="H93" s="175"/>
      <c r="I93" s="175"/>
      <c r="J93" s="175"/>
      <c r="K93" s="175"/>
      <c r="L93" s="175"/>
    </row>
    <row r="94" spans="1:12" x14ac:dyDescent="0.25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</row>
    <row r="95" spans="1:12" x14ac:dyDescent="0.25">
      <c r="A95" s="111" t="s">
        <v>61</v>
      </c>
      <c r="B95" s="111" t="s">
        <v>52</v>
      </c>
      <c r="C95" s="174" t="s">
        <v>53</v>
      </c>
      <c r="D95" s="174"/>
      <c r="E95" s="174"/>
      <c r="F95" s="174"/>
      <c r="G95" s="174"/>
      <c r="H95" s="174"/>
      <c r="I95" s="111" t="s">
        <v>55</v>
      </c>
      <c r="J95" s="112" t="s">
        <v>62</v>
      </c>
      <c r="K95" s="113" t="s">
        <v>67</v>
      </c>
      <c r="L95" s="113" t="s">
        <v>63</v>
      </c>
    </row>
    <row r="96" spans="1:12" x14ac:dyDescent="0.25">
      <c r="A96" s="169" t="s">
        <v>113</v>
      </c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</row>
    <row r="97" spans="1:12" ht="13.9" customHeight="1" x14ac:dyDescent="0.25">
      <c r="A97" s="114" t="s">
        <v>149</v>
      </c>
      <c r="B97" s="114">
        <v>12</v>
      </c>
      <c r="C97" s="170" t="s">
        <v>150</v>
      </c>
      <c r="D97" s="170"/>
      <c r="E97" s="170"/>
      <c r="F97" s="170"/>
      <c r="G97" s="170"/>
      <c r="H97" s="170"/>
      <c r="I97" s="114" t="s">
        <v>57</v>
      </c>
      <c r="J97" s="115">
        <v>2.5</v>
      </c>
      <c r="K97" s="116">
        <v>13.95</v>
      </c>
      <c r="L97" s="116">
        <f>TRUNC(J97*K97,2)</f>
        <v>34.869999999999997</v>
      </c>
    </row>
    <row r="98" spans="1:12" ht="13.9" customHeight="1" x14ac:dyDescent="0.25">
      <c r="A98" s="114" t="s">
        <v>149</v>
      </c>
      <c r="B98" s="114">
        <v>8</v>
      </c>
      <c r="C98" s="170" t="s">
        <v>151</v>
      </c>
      <c r="D98" s="170"/>
      <c r="E98" s="170"/>
      <c r="F98" s="170"/>
      <c r="G98" s="170"/>
      <c r="H98" s="170"/>
      <c r="I98" s="114" t="s">
        <v>57</v>
      </c>
      <c r="J98" s="115">
        <v>2.5</v>
      </c>
      <c r="K98" s="116">
        <v>8.75</v>
      </c>
      <c r="L98" s="116">
        <f>TRUNC(J98*K98,2)</f>
        <v>21.87</v>
      </c>
    </row>
    <row r="99" spans="1:12" ht="13.15" customHeight="1" x14ac:dyDescent="0.25">
      <c r="A99" s="114" t="s">
        <v>145</v>
      </c>
      <c r="B99" s="114">
        <v>72080</v>
      </c>
      <c r="C99" s="170" t="s">
        <v>152</v>
      </c>
      <c r="D99" s="170"/>
      <c r="E99" s="170"/>
      <c r="F99" s="170"/>
      <c r="G99" s="170"/>
      <c r="H99" s="170"/>
      <c r="I99" s="114" t="s">
        <v>57</v>
      </c>
      <c r="J99" s="115">
        <v>2.5</v>
      </c>
      <c r="K99" s="116">
        <v>130</v>
      </c>
      <c r="L99" s="116">
        <f t="shared" ref="L99" si="8">TRUNC(J99*K99,2)</f>
        <v>325</v>
      </c>
    </row>
    <row r="100" spans="1:12" x14ac:dyDescent="0.25">
      <c r="A100" s="171" t="s">
        <v>64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16">
        <f>TRUNC(L99+L98+L97,2)</f>
        <v>381.74</v>
      </c>
    </row>
    <row r="101" spans="1:12" ht="8.25" customHeight="1" x14ac:dyDescent="0.25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</row>
    <row r="102" spans="1:12" x14ac:dyDescent="0.25">
      <c r="A102" s="173" t="s">
        <v>65</v>
      </c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23">
        <f>TRUNC(L100,2)</f>
        <v>381.74</v>
      </c>
    </row>
    <row r="103" spans="1:12" x14ac:dyDescent="0.25">
      <c r="E103" s="122"/>
      <c r="F103" s="122"/>
      <c r="G103" s="122"/>
      <c r="H103" s="122"/>
      <c r="I103" s="122"/>
      <c r="J103" s="122"/>
    </row>
    <row r="104" spans="1:12" x14ac:dyDescent="0.25">
      <c r="A104" s="153" t="s">
        <v>205</v>
      </c>
      <c r="B104" s="154"/>
      <c r="C104" s="155"/>
      <c r="D104" s="154"/>
      <c r="E104" s="4"/>
      <c r="F104" s="4"/>
      <c r="G104" s="4"/>
      <c r="H104" s="122"/>
      <c r="I104" s="122"/>
      <c r="J104" s="122"/>
    </row>
    <row r="105" spans="1:12" x14ac:dyDescent="0.25">
      <c r="A105" s="153"/>
      <c r="B105" s="154"/>
      <c r="C105" s="155"/>
      <c r="D105" s="154"/>
      <c r="E105" s="4"/>
      <c r="F105" s="4"/>
      <c r="G105" s="4"/>
      <c r="H105" s="122"/>
      <c r="I105" s="122"/>
      <c r="J105" s="122"/>
    </row>
    <row r="106" spans="1:12" x14ac:dyDescent="0.25">
      <c r="A106" s="155"/>
      <c r="B106" s="155"/>
      <c r="C106" s="154"/>
      <c r="D106" s="155"/>
      <c r="E106" s="4"/>
      <c r="F106" s="4"/>
      <c r="G106" s="154"/>
      <c r="H106" s="122"/>
      <c r="I106" s="154" t="s">
        <v>204</v>
      </c>
      <c r="J106" s="122"/>
    </row>
    <row r="107" spans="1:12" x14ac:dyDescent="0.25">
      <c r="A107" s="155"/>
      <c r="B107" s="155"/>
      <c r="C107" s="154"/>
      <c r="D107" s="155"/>
      <c r="E107" s="4"/>
      <c r="F107" s="4"/>
      <c r="G107" s="154"/>
      <c r="H107" s="122"/>
      <c r="I107" s="154" t="s">
        <v>206</v>
      </c>
      <c r="J107" s="122"/>
    </row>
    <row r="108" spans="1:12" x14ac:dyDescent="0.25">
      <c r="A108" s="155"/>
      <c r="B108" s="155"/>
      <c r="C108" s="154"/>
      <c r="D108" s="155"/>
      <c r="E108" s="4"/>
      <c r="F108" s="4"/>
      <c r="G108" s="154"/>
      <c r="I108" s="154" t="s">
        <v>207</v>
      </c>
    </row>
  </sheetData>
  <mergeCells count="92">
    <mergeCell ref="A19:L19"/>
    <mergeCell ref="C20:H20"/>
    <mergeCell ref="A50:L50"/>
    <mergeCell ref="C55:H55"/>
    <mergeCell ref="A56:K56"/>
    <mergeCell ref="C31:H31"/>
    <mergeCell ref="C32:H32"/>
    <mergeCell ref="A24:L24"/>
    <mergeCell ref="A25:K25"/>
    <mergeCell ref="B27:L27"/>
    <mergeCell ref="A28:L28"/>
    <mergeCell ref="C43:H43"/>
    <mergeCell ref="C29:H29"/>
    <mergeCell ref="A30:L30"/>
    <mergeCell ref="C44:H44"/>
    <mergeCell ref="A35:L35"/>
    <mergeCell ref="C53:H53"/>
    <mergeCell ref="C54:H54"/>
    <mergeCell ref="A69:K69"/>
    <mergeCell ref="A67:K67"/>
    <mergeCell ref="A68:L68"/>
    <mergeCell ref="C65:H65"/>
    <mergeCell ref="C66:H66"/>
    <mergeCell ref="B60:L60"/>
    <mergeCell ref="A61:L61"/>
    <mergeCell ref="C62:H62"/>
    <mergeCell ref="A63:L63"/>
    <mergeCell ref="A57:L57"/>
    <mergeCell ref="A58:K58"/>
    <mergeCell ref="A14:K14"/>
    <mergeCell ref="A1:L1"/>
    <mergeCell ref="B5:L5"/>
    <mergeCell ref="A6:L6"/>
    <mergeCell ref="C7:H7"/>
    <mergeCell ref="A8:L8"/>
    <mergeCell ref="B2:D2"/>
    <mergeCell ref="C9:H9"/>
    <mergeCell ref="C10:H10"/>
    <mergeCell ref="C11:H11"/>
    <mergeCell ref="A12:K12"/>
    <mergeCell ref="A13:L13"/>
    <mergeCell ref="B16:L16"/>
    <mergeCell ref="A17:L17"/>
    <mergeCell ref="C18:H18"/>
    <mergeCell ref="A79:L79"/>
    <mergeCell ref="A80:K80"/>
    <mergeCell ref="C21:H21"/>
    <mergeCell ref="C22:H22"/>
    <mergeCell ref="A23:K23"/>
    <mergeCell ref="C33:H33"/>
    <mergeCell ref="A34:K34"/>
    <mergeCell ref="A45:K45"/>
    <mergeCell ref="A46:L46"/>
    <mergeCell ref="A47:K47"/>
    <mergeCell ref="B49:L49"/>
    <mergeCell ref="A41:L41"/>
    <mergeCell ref="C42:H42"/>
    <mergeCell ref="A36:K36"/>
    <mergeCell ref="B38:L38"/>
    <mergeCell ref="A39:L39"/>
    <mergeCell ref="C40:H40"/>
    <mergeCell ref="B82:L82"/>
    <mergeCell ref="C76:H76"/>
    <mergeCell ref="C77:H77"/>
    <mergeCell ref="A78:K78"/>
    <mergeCell ref="C64:H64"/>
    <mergeCell ref="A72:L72"/>
    <mergeCell ref="C73:H73"/>
    <mergeCell ref="A74:L74"/>
    <mergeCell ref="C75:H75"/>
    <mergeCell ref="B71:L71"/>
    <mergeCell ref="C51:H51"/>
    <mergeCell ref="A52:L52"/>
    <mergeCell ref="A83:L83"/>
    <mergeCell ref="C84:H84"/>
    <mergeCell ref="A85:L85"/>
    <mergeCell ref="C86:H86"/>
    <mergeCell ref="C87:H87"/>
    <mergeCell ref="C88:H88"/>
    <mergeCell ref="A89:K89"/>
    <mergeCell ref="A90:L90"/>
    <mergeCell ref="A91:K91"/>
    <mergeCell ref="B93:L93"/>
    <mergeCell ref="A94:L94"/>
    <mergeCell ref="C99:H99"/>
    <mergeCell ref="A100:K100"/>
    <mergeCell ref="A101:L101"/>
    <mergeCell ref="A102:K102"/>
    <mergeCell ref="C95:H95"/>
    <mergeCell ref="A96:L96"/>
    <mergeCell ref="C97:H97"/>
    <mergeCell ref="C98:H98"/>
  </mergeCells>
  <printOptions horizontalCentered="1"/>
  <pageMargins left="0.78740157480314965" right="0.78740157480314965" top="1.7716535433070868" bottom="0.78740157480314965" header="0" footer="0"/>
  <pageSetup paperSize="9" scale="75" fitToHeight="0" orientation="landscape" r:id="rId1"/>
  <headerFooter alignWithMargins="0">
    <oddHeader>&amp;R&amp;G</oddHeader>
    <oddFooter>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34"/>
  <sheetViews>
    <sheetView showGridLines="0" view="pageBreakPreview" zoomScaleNormal="100" zoomScaleSheetLayoutView="100" workbookViewId="0">
      <selection activeCell="K24" sqref="K24"/>
    </sheetView>
  </sheetViews>
  <sheetFormatPr defaultColWidth="9.28515625" defaultRowHeight="12.75" x14ac:dyDescent="0.25"/>
  <cols>
    <col min="1" max="1" width="9.28515625" style="43"/>
    <col min="2" max="2" width="12.140625" style="43" customWidth="1"/>
    <col min="3" max="3" width="9.28515625" style="43"/>
    <col min="4" max="4" width="11" style="43" customWidth="1"/>
    <col min="5" max="257" width="9.28515625" style="43"/>
    <col min="258" max="258" width="12.140625" style="43" customWidth="1"/>
    <col min="259" max="259" width="9.28515625" style="43"/>
    <col min="260" max="260" width="11" style="43" customWidth="1"/>
    <col min="261" max="513" width="9.28515625" style="43"/>
    <col min="514" max="514" width="12.140625" style="43" customWidth="1"/>
    <col min="515" max="515" width="9.28515625" style="43"/>
    <col min="516" max="516" width="11" style="43" customWidth="1"/>
    <col min="517" max="769" width="9.28515625" style="43"/>
    <col min="770" max="770" width="12.140625" style="43" customWidth="1"/>
    <col min="771" max="771" width="9.28515625" style="43"/>
    <col min="772" max="772" width="11" style="43" customWidth="1"/>
    <col min="773" max="1025" width="9.28515625" style="43"/>
    <col min="1026" max="1026" width="12.140625" style="43" customWidth="1"/>
    <col min="1027" max="1027" width="9.28515625" style="43"/>
    <col min="1028" max="1028" width="11" style="43" customWidth="1"/>
    <col min="1029" max="1281" width="9.28515625" style="43"/>
    <col min="1282" max="1282" width="12.140625" style="43" customWidth="1"/>
    <col min="1283" max="1283" width="9.28515625" style="43"/>
    <col min="1284" max="1284" width="11" style="43" customWidth="1"/>
    <col min="1285" max="1537" width="9.28515625" style="43"/>
    <col min="1538" max="1538" width="12.140625" style="43" customWidth="1"/>
    <col min="1539" max="1539" width="9.28515625" style="43"/>
    <col min="1540" max="1540" width="11" style="43" customWidth="1"/>
    <col min="1541" max="1793" width="9.28515625" style="43"/>
    <col min="1794" max="1794" width="12.140625" style="43" customWidth="1"/>
    <col min="1795" max="1795" width="9.28515625" style="43"/>
    <col min="1796" max="1796" width="11" style="43" customWidth="1"/>
    <col min="1797" max="2049" width="9.28515625" style="43"/>
    <col min="2050" max="2050" width="12.140625" style="43" customWidth="1"/>
    <col min="2051" max="2051" width="9.28515625" style="43"/>
    <col min="2052" max="2052" width="11" style="43" customWidth="1"/>
    <col min="2053" max="2305" width="9.28515625" style="43"/>
    <col min="2306" max="2306" width="12.140625" style="43" customWidth="1"/>
    <col min="2307" max="2307" width="9.28515625" style="43"/>
    <col min="2308" max="2308" width="11" style="43" customWidth="1"/>
    <col min="2309" max="2561" width="9.28515625" style="43"/>
    <col min="2562" max="2562" width="12.140625" style="43" customWidth="1"/>
    <col min="2563" max="2563" width="9.28515625" style="43"/>
    <col min="2564" max="2564" width="11" style="43" customWidth="1"/>
    <col min="2565" max="2817" width="9.28515625" style="43"/>
    <col min="2818" max="2818" width="12.140625" style="43" customWidth="1"/>
    <col min="2819" max="2819" width="9.28515625" style="43"/>
    <col min="2820" max="2820" width="11" style="43" customWidth="1"/>
    <col min="2821" max="3073" width="9.28515625" style="43"/>
    <col min="3074" max="3074" width="12.140625" style="43" customWidth="1"/>
    <col min="3075" max="3075" width="9.28515625" style="43"/>
    <col min="3076" max="3076" width="11" style="43" customWidth="1"/>
    <col min="3077" max="3329" width="9.28515625" style="43"/>
    <col min="3330" max="3330" width="12.140625" style="43" customWidth="1"/>
    <col min="3331" max="3331" width="9.28515625" style="43"/>
    <col min="3332" max="3332" width="11" style="43" customWidth="1"/>
    <col min="3333" max="3585" width="9.28515625" style="43"/>
    <col min="3586" max="3586" width="12.140625" style="43" customWidth="1"/>
    <col min="3587" max="3587" width="9.28515625" style="43"/>
    <col min="3588" max="3588" width="11" style="43" customWidth="1"/>
    <col min="3589" max="3841" width="9.28515625" style="43"/>
    <col min="3842" max="3842" width="12.140625" style="43" customWidth="1"/>
    <col min="3843" max="3843" width="9.28515625" style="43"/>
    <col min="3844" max="3844" width="11" style="43" customWidth="1"/>
    <col min="3845" max="4097" width="9.28515625" style="43"/>
    <col min="4098" max="4098" width="12.140625" style="43" customWidth="1"/>
    <col min="4099" max="4099" width="9.28515625" style="43"/>
    <col min="4100" max="4100" width="11" style="43" customWidth="1"/>
    <col min="4101" max="4353" width="9.28515625" style="43"/>
    <col min="4354" max="4354" width="12.140625" style="43" customWidth="1"/>
    <col min="4355" max="4355" width="9.28515625" style="43"/>
    <col min="4356" max="4356" width="11" style="43" customWidth="1"/>
    <col min="4357" max="4609" width="9.28515625" style="43"/>
    <col min="4610" max="4610" width="12.140625" style="43" customWidth="1"/>
    <col min="4611" max="4611" width="9.28515625" style="43"/>
    <col min="4612" max="4612" width="11" style="43" customWidth="1"/>
    <col min="4613" max="4865" width="9.28515625" style="43"/>
    <col min="4866" max="4866" width="12.140625" style="43" customWidth="1"/>
    <col min="4867" max="4867" width="9.28515625" style="43"/>
    <col min="4868" max="4868" width="11" style="43" customWidth="1"/>
    <col min="4869" max="5121" width="9.28515625" style="43"/>
    <col min="5122" max="5122" width="12.140625" style="43" customWidth="1"/>
    <col min="5123" max="5123" width="9.28515625" style="43"/>
    <col min="5124" max="5124" width="11" style="43" customWidth="1"/>
    <col min="5125" max="5377" width="9.28515625" style="43"/>
    <col min="5378" max="5378" width="12.140625" style="43" customWidth="1"/>
    <col min="5379" max="5379" width="9.28515625" style="43"/>
    <col min="5380" max="5380" width="11" style="43" customWidth="1"/>
    <col min="5381" max="5633" width="9.28515625" style="43"/>
    <col min="5634" max="5634" width="12.140625" style="43" customWidth="1"/>
    <col min="5635" max="5635" width="9.28515625" style="43"/>
    <col min="5636" max="5636" width="11" style="43" customWidth="1"/>
    <col min="5637" max="5889" width="9.28515625" style="43"/>
    <col min="5890" max="5890" width="12.140625" style="43" customWidth="1"/>
    <col min="5891" max="5891" width="9.28515625" style="43"/>
    <col min="5892" max="5892" width="11" style="43" customWidth="1"/>
    <col min="5893" max="6145" width="9.28515625" style="43"/>
    <col min="6146" max="6146" width="12.140625" style="43" customWidth="1"/>
    <col min="6147" max="6147" width="9.28515625" style="43"/>
    <col min="6148" max="6148" width="11" style="43" customWidth="1"/>
    <col min="6149" max="6401" width="9.28515625" style="43"/>
    <col min="6402" max="6402" width="12.140625" style="43" customWidth="1"/>
    <col min="6403" max="6403" width="9.28515625" style="43"/>
    <col min="6404" max="6404" width="11" style="43" customWidth="1"/>
    <col min="6405" max="6657" width="9.28515625" style="43"/>
    <col min="6658" max="6658" width="12.140625" style="43" customWidth="1"/>
    <col min="6659" max="6659" width="9.28515625" style="43"/>
    <col min="6660" max="6660" width="11" style="43" customWidth="1"/>
    <col min="6661" max="6913" width="9.28515625" style="43"/>
    <col min="6914" max="6914" width="12.140625" style="43" customWidth="1"/>
    <col min="6915" max="6915" width="9.28515625" style="43"/>
    <col min="6916" max="6916" width="11" style="43" customWidth="1"/>
    <col min="6917" max="7169" width="9.28515625" style="43"/>
    <col min="7170" max="7170" width="12.140625" style="43" customWidth="1"/>
    <col min="7171" max="7171" width="9.28515625" style="43"/>
    <col min="7172" max="7172" width="11" style="43" customWidth="1"/>
    <col min="7173" max="7425" width="9.28515625" style="43"/>
    <col min="7426" max="7426" width="12.140625" style="43" customWidth="1"/>
    <col min="7427" max="7427" width="9.28515625" style="43"/>
    <col min="7428" max="7428" width="11" style="43" customWidth="1"/>
    <col min="7429" max="7681" width="9.28515625" style="43"/>
    <col min="7682" max="7682" width="12.140625" style="43" customWidth="1"/>
    <col min="7683" max="7683" width="9.28515625" style="43"/>
    <col min="7684" max="7684" width="11" style="43" customWidth="1"/>
    <col min="7685" max="7937" width="9.28515625" style="43"/>
    <col min="7938" max="7938" width="12.140625" style="43" customWidth="1"/>
    <col min="7939" max="7939" width="9.28515625" style="43"/>
    <col min="7940" max="7940" width="11" style="43" customWidth="1"/>
    <col min="7941" max="8193" width="9.28515625" style="43"/>
    <col min="8194" max="8194" width="12.140625" style="43" customWidth="1"/>
    <col min="8195" max="8195" width="9.28515625" style="43"/>
    <col min="8196" max="8196" width="11" style="43" customWidth="1"/>
    <col min="8197" max="8449" width="9.28515625" style="43"/>
    <col min="8450" max="8450" width="12.140625" style="43" customWidth="1"/>
    <col min="8451" max="8451" width="9.28515625" style="43"/>
    <col min="8452" max="8452" width="11" style="43" customWidth="1"/>
    <col min="8453" max="8705" width="9.28515625" style="43"/>
    <col min="8706" max="8706" width="12.140625" style="43" customWidth="1"/>
    <col min="8707" max="8707" width="9.28515625" style="43"/>
    <col min="8708" max="8708" width="11" style="43" customWidth="1"/>
    <col min="8709" max="8961" width="9.28515625" style="43"/>
    <col min="8962" max="8962" width="12.140625" style="43" customWidth="1"/>
    <col min="8963" max="8963" width="9.28515625" style="43"/>
    <col min="8964" max="8964" width="11" style="43" customWidth="1"/>
    <col min="8965" max="9217" width="9.28515625" style="43"/>
    <col min="9218" max="9218" width="12.140625" style="43" customWidth="1"/>
    <col min="9219" max="9219" width="9.28515625" style="43"/>
    <col min="9220" max="9220" width="11" style="43" customWidth="1"/>
    <col min="9221" max="9473" width="9.28515625" style="43"/>
    <col min="9474" max="9474" width="12.140625" style="43" customWidth="1"/>
    <col min="9475" max="9475" width="9.28515625" style="43"/>
    <col min="9476" max="9476" width="11" style="43" customWidth="1"/>
    <col min="9477" max="9729" width="9.28515625" style="43"/>
    <col min="9730" max="9730" width="12.140625" style="43" customWidth="1"/>
    <col min="9731" max="9731" width="9.28515625" style="43"/>
    <col min="9732" max="9732" width="11" style="43" customWidth="1"/>
    <col min="9733" max="9985" width="9.28515625" style="43"/>
    <col min="9986" max="9986" width="12.140625" style="43" customWidth="1"/>
    <col min="9987" max="9987" width="9.28515625" style="43"/>
    <col min="9988" max="9988" width="11" style="43" customWidth="1"/>
    <col min="9989" max="10241" width="9.28515625" style="43"/>
    <col min="10242" max="10242" width="12.140625" style="43" customWidth="1"/>
    <col min="10243" max="10243" width="9.28515625" style="43"/>
    <col min="10244" max="10244" width="11" style="43" customWidth="1"/>
    <col min="10245" max="10497" width="9.28515625" style="43"/>
    <col min="10498" max="10498" width="12.140625" style="43" customWidth="1"/>
    <col min="10499" max="10499" width="9.28515625" style="43"/>
    <col min="10500" max="10500" width="11" style="43" customWidth="1"/>
    <col min="10501" max="10753" width="9.28515625" style="43"/>
    <col min="10754" max="10754" width="12.140625" style="43" customWidth="1"/>
    <col min="10755" max="10755" width="9.28515625" style="43"/>
    <col min="10756" max="10756" width="11" style="43" customWidth="1"/>
    <col min="10757" max="11009" width="9.28515625" style="43"/>
    <col min="11010" max="11010" width="12.140625" style="43" customWidth="1"/>
    <col min="11011" max="11011" width="9.28515625" style="43"/>
    <col min="11012" max="11012" width="11" style="43" customWidth="1"/>
    <col min="11013" max="11265" width="9.28515625" style="43"/>
    <col min="11266" max="11266" width="12.140625" style="43" customWidth="1"/>
    <col min="11267" max="11267" width="9.28515625" style="43"/>
    <col min="11268" max="11268" width="11" style="43" customWidth="1"/>
    <col min="11269" max="11521" width="9.28515625" style="43"/>
    <col min="11522" max="11522" width="12.140625" style="43" customWidth="1"/>
    <col min="11523" max="11523" width="9.28515625" style="43"/>
    <col min="11524" max="11524" width="11" style="43" customWidth="1"/>
    <col min="11525" max="11777" width="9.28515625" style="43"/>
    <col min="11778" max="11778" width="12.140625" style="43" customWidth="1"/>
    <col min="11779" max="11779" width="9.28515625" style="43"/>
    <col min="11780" max="11780" width="11" style="43" customWidth="1"/>
    <col min="11781" max="12033" width="9.28515625" style="43"/>
    <col min="12034" max="12034" width="12.140625" style="43" customWidth="1"/>
    <col min="12035" max="12035" width="9.28515625" style="43"/>
    <col min="12036" max="12036" width="11" style="43" customWidth="1"/>
    <col min="12037" max="12289" width="9.28515625" style="43"/>
    <col min="12290" max="12290" width="12.140625" style="43" customWidth="1"/>
    <col min="12291" max="12291" width="9.28515625" style="43"/>
    <col min="12292" max="12292" width="11" style="43" customWidth="1"/>
    <col min="12293" max="12545" width="9.28515625" style="43"/>
    <col min="12546" max="12546" width="12.140625" style="43" customWidth="1"/>
    <col min="12547" max="12547" width="9.28515625" style="43"/>
    <col min="12548" max="12548" width="11" style="43" customWidth="1"/>
    <col min="12549" max="12801" width="9.28515625" style="43"/>
    <col min="12802" max="12802" width="12.140625" style="43" customWidth="1"/>
    <col min="12803" max="12803" width="9.28515625" style="43"/>
    <col min="12804" max="12804" width="11" style="43" customWidth="1"/>
    <col min="12805" max="13057" width="9.28515625" style="43"/>
    <col min="13058" max="13058" width="12.140625" style="43" customWidth="1"/>
    <col min="13059" max="13059" width="9.28515625" style="43"/>
    <col min="13060" max="13060" width="11" style="43" customWidth="1"/>
    <col min="13061" max="13313" width="9.28515625" style="43"/>
    <col min="13314" max="13314" width="12.140625" style="43" customWidth="1"/>
    <col min="13315" max="13315" width="9.28515625" style="43"/>
    <col min="13316" max="13316" width="11" style="43" customWidth="1"/>
    <col min="13317" max="13569" width="9.28515625" style="43"/>
    <col min="13570" max="13570" width="12.140625" style="43" customWidth="1"/>
    <col min="13571" max="13571" width="9.28515625" style="43"/>
    <col min="13572" max="13572" width="11" style="43" customWidth="1"/>
    <col min="13573" max="13825" width="9.28515625" style="43"/>
    <col min="13826" max="13826" width="12.140625" style="43" customWidth="1"/>
    <col min="13827" max="13827" width="9.28515625" style="43"/>
    <col min="13828" max="13828" width="11" style="43" customWidth="1"/>
    <col min="13829" max="14081" width="9.28515625" style="43"/>
    <col min="14082" max="14082" width="12.140625" style="43" customWidth="1"/>
    <col min="14083" max="14083" width="9.28515625" style="43"/>
    <col min="14084" max="14084" width="11" style="43" customWidth="1"/>
    <col min="14085" max="14337" width="9.28515625" style="43"/>
    <col min="14338" max="14338" width="12.140625" style="43" customWidth="1"/>
    <col min="14339" max="14339" width="9.28515625" style="43"/>
    <col min="14340" max="14340" width="11" style="43" customWidth="1"/>
    <col min="14341" max="14593" width="9.28515625" style="43"/>
    <col min="14594" max="14594" width="12.140625" style="43" customWidth="1"/>
    <col min="14595" max="14595" width="9.28515625" style="43"/>
    <col min="14596" max="14596" width="11" style="43" customWidth="1"/>
    <col min="14597" max="14849" width="9.28515625" style="43"/>
    <col min="14850" max="14850" width="12.140625" style="43" customWidth="1"/>
    <col min="14851" max="14851" width="9.28515625" style="43"/>
    <col min="14852" max="14852" width="11" style="43" customWidth="1"/>
    <col min="14853" max="15105" width="9.28515625" style="43"/>
    <col min="15106" max="15106" width="12.140625" style="43" customWidth="1"/>
    <col min="15107" max="15107" width="9.28515625" style="43"/>
    <col min="15108" max="15108" width="11" style="43" customWidth="1"/>
    <col min="15109" max="15361" width="9.28515625" style="43"/>
    <col min="15362" max="15362" width="12.140625" style="43" customWidth="1"/>
    <col min="15363" max="15363" width="9.28515625" style="43"/>
    <col min="15364" max="15364" width="11" style="43" customWidth="1"/>
    <col min="15365" max="15617" width="9.28515625" style="43"/>
    <col min="15618" max="15618" width="12.140625" style="43" customWidth="1"/>
    <col min="15619" max="15619" width="9.28515625" style="43"/>
    <col min="15620" max="15620" width="11" style="43" customWidth="1"/>
    <col min="15621" max="15873" width="9.28515625" style="43"/>
    <col min="15874" max="15874" width="12.140625" style="43" customWidth="1"/>
    <col min="15875" max="15875" width="9.28515625" style="43"/>
    <col min="15876" max="15876" width="11" style="43" customWidth="1"/>
    <col min="15877" max="16129" width="9.28515625" style="43"/>
    <col min="16130" max="16130" width="12.140625" style="43" customWidth="1"/>
    <col min="16131" max="16131" width="9.28515625" style="43"/>
    <col min="16132" max="16132" width="11" style="43" customWidth="1"/>
    <col min="16133" max="16384" width="9.28515625" style="43"/>
  </cols>
  <sheetData>
    <row r="1" spans="1:10" ht="18" x14ac:dyDescent="0.25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4" spans="1:10" x14ac:dyDescent="0.25">
      <c r="A4" s="184" t="s">
        <v>88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6.149999999999999" customHeight="1" x14ac:dyDescent="0.25">
      <c r="A5" s="43" t="s">
        <v>68</v>
      </c>
      <c r="D5" s="44">
        <v>1.4999999999999999E-2</v>
      </c>
      <c r="E5" s="43" t="s">
        <v>69</v>
      </c>
      <c r="J5" s="45"/>
    </row>
    <row r="6" spans="1:10" x14ac:dyDescent="0.25">
      <c r="A6" s="43" t="s">
        <v>70</v>
      </c>
      <c r="D6" s="44">
        <v>8.5000000000000006E-3</v>
      </c>
      <c r="E6" s="43" t="s">
        <v>71</v>
      </c>
      <c r="J6" s="45"/>
    </row>
    <row r="7" spans="1:10" x14ac:dyDescent="0.25">
      <c r="A7" s="43" t="s">
        <v>72</v>
      </c>
      <c r="D7" s="44">
        <v>8.6E-3</v>
      </c>
      <c r="E7" s="43" t="s">
        <v>73</v>
      </c>
      <c r="J7" s="45"/>
    </row>
    <row r="8" spans="1:10" x14ac:dyDescent="0.25">
      <c r="A8" s="43" t="s">
        <v>74</v>
      </c>
      <c r="D8" s="44">
        <v>3.5000000000000003E-2</v>
      </c>
      <c r="E8" s="43" t="s">
        <v>75</v>
      </c>
      <c r="J8" s="45"/>
    </row>
    <row r="9" spans="1:10" x14ac:dyDescent="0.25">
      <c r="A9" s="43" t="s">
        <v>76</v>
      </c>
      <c r="D9" s="44">
        <v>6.4999999999999997E-3</v>
      </c>
      <c r="E9" s="43" t="s">
        <v>77</v>
      </c>
      <c r="J9" s="45"/>
    </row>
    <row r="10" spans="1:10" x14ac:dyDescent="0.25">
      <c r="A10" s="43" t="s">
        <v>78</v>
      </c>
      <c r="D10" s="44">
        <v>0.03</v>
      </c>
      <c r="E10" s="43" t="s">
        <v>77</v>
      </c>
      <c r="J10" s="45"/>
    </row>
    <row r="11" spans="1:10" x14ac:dyDescent="0.25">
      <c r="A11" s="43" t="s">
        <v>80</v>
      </c>
      <c r="D11" s="44">
        <v>4.4999999999999998E-2</v>
      </c>
      <c r="E11" s="43" t="s">
        <v>77</v>
      </c>
      <c r="J11" s="45"/>
    </row>
    <row r="12" spans="1:10" x14ac:dyDescent="0.25">
      <c r="A12" s="46"/>
      <c r="B12" s="46"/>
      <c r="C12" s="47"/>
      <c r="D12" s="47"/>
      <c r="E12" s="47"/>
      <c r="F12" s="46"/>
      <c r="G12" s="46"/>
    </row>
    <row r="13" spans="1:10" ht="14.25" x14ac:dyDescent="0.25">
      <c r="A13" s="46" t="s">
        <v>191</v>
      </c>
      <c r="B13" s="46"/>
      <c r="C13" s="47"/>
      <c r="D13" s="47"/>
      <c r="E13" s="47"/>
      <c r="F13" s="46"/>
      <c r="G13" s="46"/>
    </row>
    <row r="14" spans="1:10" ht="14.25" x14ac:dyDescent="0.25">
      <c r="A14" s="48" t="s">
        <v>192</v>
      </c>
      <c r="B14" s="46"/>
      <c r="C14" s="47"/>
      <c r="D14" s="47"/>
      <c r="E14" s="47"/>
      <c r="F14" s="46"/>
      <c r="G14" s="46"/>
    </row>
    <row r="15" spans="1:10" x14ac:dyDescent="0.25">
      <c r="A15" s="46"/>
      <c r="B15" s="46"/>
      <c r="C15" s="47"/>
      <c r="D15" s="47"/>
      <c r="E15" s="47"/>
      <c r="F15" s="46"/>
      <c r="G15" s="46"/>
    </row>
    <row r="16" spans="1:10" x14ac:dyDescent="0.25">
      <c r="A16" s="46"/>
      <c r="B16" s="46"/>
      <c r="C16" s="47"/>
      <c r="D16" s="47"/>
      <c r="E16" s="47"/>
      <c r="F16" s="46"/>
      <c r="G16" s="46"/>
    </row>
    <row r="17" spans="1:10" x14ac:dyDescent="0.25">
      <c r="B17" s="185"/>
      <c r="C17" s="181"/>
      <c r="D17" s="181"/>
      <c r="E17" s="49"/>
    </row>
    <row r="18" spans="1:10" x14ac:dyDescent="0.25">
      <c r="B18" s="181"/>
      <c r="C18" s="181"/>
      <c r="D18" s="181"/>
    </row>
    <row r="20" spans="1:10" x14ac:dyDescent="0.25">
      <c r="A20" s="50" t="s">
        <v>81</v>
      </c>
      <c r="B20" s="51">
        <f>((((1+D5)*(1+D6)*(1+D7)*(1+D8))/(1-(SUM(D9:D11))))-1)</f>
        <v>0.16338135098258011</v>
      </c>
      <c r="E20" s="52"/>
    </row>
    <row r="21" spans="1:10" x14ac:dyDescent="0.25">
      <c r="A21" s="46"/>
      <c r="B21" s="46"/>
      <c r="C21" s="47"/>
      <c r="D21" s="47"/>
      <c r="E21" s="47"/>
      <c r="F21" s="46"/>
      <c r="G21" s="46"/>
    </row>
    <row r="22" spans="1:10" x14ac:dyDescent="0.25">
      <c r="A22" s="153" t="s">
        <v>205</v>
      </c>
      <c r="B22" s="154"/>
      <c r="C22" s="155"/>
      <c r="D22" s="154"/>
      <c r="E22" s="4"/>
      <c r="F22" s="4"/>
      <c r="G22" s="4"/>
      <c r="H22" s="122"/>
      <c r="I22" s="122"/>
      <c r="J22" s="122"/>
    </row>
    <row r="23" spans="1:10" x14ac:dyDescent="0.25">
      <c r="A23" s="153"/>
      <c r="B23" s="154"/>
      <c r="C23" s="155"/>
      <c r="D23" s="154"/>
      <c r="E23" s="4"/>
      <c r="F23" s="4"/>
      <c r="G23" s="4"/>
      <c r="H23" s="122"/>
      <c r="I23" s="122"/>
      <c r="J23" s="122"/>
    </row>
    <row r="24" spans="1:10" x14ac:dyDescent="0.25">
      <c r="A24" s="155"/>
      <c r="B24" s="155"/>
      <c r="C24" s="154"/>
      <c r="D24" s="155"/>
      <c r="E24" s="154" t="s">
        <v>204</v>
      </c>
      <c r="F24" s="4"/>
      <c r="G24" s="154"/>
      <c r="H24" s="122"/>
      <c r="I24" s="154"/>
      <c r="J24" s="122"/>
    </row>
    <row r="25" spans="1:10" x14ac:dyDescent="0.25">
      <c r="A25" s="155"/>
      <c r="B25" s="155"/>
      <c r="C25" s="154"/>
      <c r="D25" s="155"/>
      <c r="E25" s="154" t="s">
        <v>206</v>
      </c>
      <c r="F25" s="4"/>
      <c r="G25" s="154"/>
      <c r="H25" s="122"/>
      <c r="I25" s="154"/>
      <c r="J25" s="122"/>
    </row>
    <row r="26" spans="1:10" x14ac:dyDescent="0.25">
      <c r="A26" s="155"/>
      <c r="B26" s="155"/>
      <c r="C26" s="154"/>
      <c r="D26" s="155"/>
      <c r="E26" s="154" t="s">
        <v>207</v>
      </c>
      <c r="F26" s="4"/>
      <c r="G26" s="154"/>
      <c r="H26" s="119"/>
      <c r="I26" s="154"/>
      <c r="J26" s="117"/>
    </row>
    <row r="27" spans="1:10" x14ac:dyDescent="0.25">
      <c r="A27" s="117"/>
      <c r="B27" s="117"/>
      <c r="C27" s="119"/>
      <c r="D27" s="119"/>
      <c r="E27" s="119"/>
      <c r="F27" s="119"/>
      <c r="G27" s="119"/>
      <c r="H27" s="119"/>
      <c r="I27" s="117"/>
      <c r="J27" s="117"/>
    </row>
    <row r="28" spans="1:10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</row>
    <row r="29" spans="1:10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</row>
    <row r="32" spans="1:10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</row>
    <row r="33" spans="1:10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</row>
    <row r="34" spans="1:10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</row>
  </sheetData>
  <mergeCells count="10">
    <mergeCell ref="A1:J1"/>
    <mergeCell ref="A2:J2"/>
    <mergeCell ref="A4:J4"/>
    <mergeCell ref="B17:D17"/>
    <mergeCell ref="B18:D18"/>
    <mergeCell ref="A34:J34"/>
    <mergeCell ref="A28:J28"/>
    <mergeCell ref="A29:J29"/>
    <mergeCell ref="A32:J32"/>
    <mergeCell ref="A33:J33"/>
  </mergeCells>
  <printOptions horizontalCentered="1"/>
  <pageMargins left="0.78740157480314965" right="0.78740157480314965" top="1.7716535433070868" bottom="0.78740157480314965" header="0" footer="0"/>
  <pageSetup paperSize="9" orientation="landscape" r:id="rId1"/>
  <headerFooter>
    <oddHeader>&amp;R&amp;G</oddHeader>
    <oddFooter>Página 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1265" r:id="rId5">
          <objectPr defaultSize="0" autoPict="0" r:id="rId6">
            <anchor moveWithCells="1" sizeWithCells="1">
              <from>
                <xdr:col>0</xdr:col>
                <xdr:colOff>0</xdr:colOff>
                <xdr:row>14</xdr:row>
                <xdr:rowOff>19050</xdr:rowOff>
              </from>
              <to>
                <xdr:col>7</xdr:col>
                <xdr:colOff>361950</xdr:colOff>
                <xdr:row>18</xdr:row>
                <xdr:rowOff>104775</xdr:rowOff>
              </to>
            </anchor>
          </objectPr>
        </oleObject>
      </mc:Choice>
      <mc:Fallback>
        <oleObject progId="Equation.3" shapeId="11265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8"/>
  <sheetViews>
    <sheetView showGridLines="0" view="pageBreakPreview" zoomScaleNormal="100" zoomScaleSheetLayoutView="100" workbookViewId="0">
      <selection activeCell="L27" sqref="L27"/>
    </sheetView>
  </sheetViews>
  <sheetFormatPr defaultColWidth="9.28515625" defaultRowHeight="12.75" x14ac:dyDescent="0.25"/>
  <cols>
    <col min="1" max="1" width="9.28515625" style="43"/>
    <col min="2" max="2" width="12.140625" style="43" customWidth="1"/>
    <col min="3" max="3" width="9.28515625" style="43"/>
    <col min="4" max="4" width="11" style="43" customWidth="1"/>
    <col min="5" max="257" width="9.28515625" style="43"/>
    <col min="258" max="258" width="12.140625" style="43" customWidth="1"/>
    <col min="259" max="259" width="9.28515625" style="43"/>
    <col min="260" max="260" width="11" style="43" customWidth="1"/>
    <col min="261" max="513" width="9.28515625" style="43"/>
    <col min="514" max="514" width="12.140625" style="43" customWidth="1"/>
    <col min="515" max="515" width="9.28515625" style="43"/>
    <col min="516" max="516" width="11" style="43" customWidth="1"/>
    <col min="517" max="769" width="9.28515625" style="43"/>
    <col min="770" max="770" width="12.140625" style="43" customWidth="1"/>
    <col min="771" max="771" width="9.28515625" style="43"/>
    <col min="772" max="772" width="11" style="43" customWidth="1"/>
    <col min="773" max="1025" width="9.28515625" style="43"/>
    <col min="1026" max="1026" width="12.140625" style="43" customWidth="1"/>
    <col min="1027" max="1027" width="9.28515625" style="43"/>
    <col min="1028" max="1028" width="11" style="43" customWidth="1"/>
    <col min="1029" max="1281" width="9.28515625" style="43"/>
    <col min="1282" max="1282" width="12.140625" style="43" customWidth="1"/>
    <col min="1283" max="1283" width="9.28515625" style="43"/>
    <col min="1284" max="1284" width="11" style="43" customWidth="1"/>
    <col min="1285" max="1537" width="9.28515625" style="43"/>
    <col min="1538" max="1538" width="12.140625" style="43" customWidth="1"/>
    <col min="1539" max="1539" width="9.28515625" style="43"/>
    <col min="1540" max="1540" width="11" style="43" customWidth="1"/>
    <col min="1541" max="1793" width="9.28515625" style="43"/>
    <col min="1794" max="1794" width="12.140625" style="43" customWidth="1"/>
    <col min="1795" max="1795" width="9.28515625" style="43"/>
    <col min="1796" max="1796" width="11" style="43" customWidth="1"/>
    <col min="1797" max="2049" width="9.28515625" style="43"/>
    <col min="2050" max="2050" width="12.140625" style="43" customWidth="1"/>
    <col min="2051" max="2051" width="9.28515625" style="43"/>
    <col min="2052" max="2052" width="11" style="43" customWidth="1"/>
    <col min="2053" max="2305" width="9.28515625" style="43"/>
    <col min="2306" max="2306" width="12.140625" style="43" customWidth="1"/>
    <col min="2307" max="2307" width="9.28515625" style="43"/>
    <col min="2308" max="2308" width="11" style="43" customWidth="1"/>
    <col min="2309" max="2561" width="9.28515625" style="43"/>
    <col min="2562" max="2562" width="12.140625" style="43" customWidth="1"/>
    <col min="2563" max="2563" width="9.28515625" style="43"/>
    <col min="2564" max="2564" width="11" style="43" customWidth="1"/>
    <col min="2565" max="2817" width="9.28515625" style="43"/>
    <col min="2818" max="2818" width="12.140625" style="43" customWidth="1"/>
    <col min="2819" max="2819" width="9.28515625" style="43"/>
    <col min="2820" max="2820" width="11" style="43" customWidth="1"/>
    <col min="2821" max="3073" width="9.28515625" style="43"/>
    <col min="3074" max="3074" width="12.140625" style="43" customWidth="1"/>
    <col min="3075" max="3075" width="9.28515625" style="43"/>
    <col min="3076" max="3076" width="11" style="43" customWidth="1"/>
    <col min="3077" max="3329" width="9.28515625" style="43"/>
    <col min="3330" max="3330" width="12.140625" style="43" customWidth="1"/>
    <col min="3331" max="3331" width="9.28515625" style="43"/>
    <col min="3332" max="3332" width="11" style="43" customWidth="1"/>
    <col min="3333" max="3585" width="9.28515625" style="43"/>
    <col min="3586" max="3586" width="12.140625" style="43" customWidth="1"/>
    <col min="3587" max="3587" width="9.28515625" style="43"/>
    <col min="3588" max="3588" width="11" style="43" customWidth="1"/>
    <col min="3589" max="3841" width="9.28515625" style="43"/>
    <col min="3842" max="3842" width="12.140625" style="43" customWidth="1"/>
    <col min="3843" max="3843" width="9.28515625" style="43"/>
    <col min="3844" max="3844" width="11" style="43" customWidth="1"/>
    <col min="3845" max="4097" width="9.28515625" style="43"/>
    <col min="4098" max="4098" width="12.140625" style="43" customWidth="1"/>
    <col min="4099" max="4099" width="9.28515625" style="43"/>
    <col min="4100" max="4100" width="11" style="43" customWidth="1"/>
    <col min="4101" max="4353" width="9.28515625" style="43"/>
    <col min="4354" max="4354" width="12.140625" style="43" customWidth="1"/>
    <col min="4355" max="4355" width="9.28515625" style="43"/>
    <col min="4356" max="4356" width="11" style="43" customWidth="1"/>
    <col min="4357" max="4609" width="9.28515625" style="43"/>
    <col min="4610" max="4610" width="12.140625" style="43" customWidth="1"/>
    <col min="4611" max="4611" width="9.28515625" style="43"/>
    <col min="4612" max="4612" width="11" style="43" customWidth="1"/>
    <col min="4613" max="4865" width="9.28515625" style="43"/>
    <col min="4866" max="4866" width="12.140625" style="43" customWidth="1"/>
    <col min="4867" max="4867" width="9.28515625" style="43"/>
    <col min="4868" max="4868" width="11" style="43" customWidth="1"/>
    <col min="4869" max="5121" width="9.28515625" style="43"/>
    <col min="5122" max="5122" width="12.140625" style="43" customWidth="1"/>
    <col min="5123" max="5123" width="9.28515625" style="43"/>
    <col min="5124" max="5124" width="11" style="43" customWidth="1"/>
    <col min="5125" max="5377" width="9.28515625" style="43"/>
    <col min="5378" max="5378" width="12.140625" style="43" customWidth="1"/>
    <col min="5379" max="5379" width="9.28515625" style="43"/>
    <col min="5380" max="5380" width="11" style="43" customWidth="1"/>
    <col min="5381" max="5633" width="9.28515625" style="43"/>
    <col min="5634" max="5634" width="12.140625" style="43" customWidth="1"/>
    <col min="5635" max="5635" width="9.28515625" style="43"/>
    <col min="5636" max="5636" width="11" style="43" customWidth="1"/>
    <col min="5637" max="5889" width="9.28515625" style="43"/>
    <col min="5890" max="5890" width="12.140625" style="43" customWidth="1"/>
    <col min="5891" max="5891" width="9.28515625" style="43"/>
    <col min="5892" max="5892" width="11" style="43" customWidth="1"/>
    <col min="5893" max="6145" width="9.28515625" style="43"/>
    <col min="6146" max="6146" width="12.140625" style="43" customWidth="1"/>
    <col min="6147" max="6147" width="9.28515625" style="43"/>
    <col min="6148" max="6148" width="11" style="43" customWidth="1"/>
    <col min="6149" max="6401" width="9.28515625" style="43"/>
    <col min="6402" max="6402" width="12.140625" style="43" customWidth="1"/>
    <col min="6403" max="6403" width="9.28515625" style="43"/>
    <col min="6404" max="6404" width="11" style="43" customWidth="1"/>
    <col min="6405" max="6657" width="9.28515625" style="43"/>
    <col min="6658" max="6658" width="12.140625" style="43" customWidth="1"/>
    <col min="6659" max="6659" width="9.28515625" style="43"/>
    <col min="6660" max="6660" width="11" style="43" customWidth="1"/>
    <col min="6661" max="6913" width="9.28515625" style="43"/>
    <col min="6914" max="6914" width="12.140625" style="43" customWidth="1"/>
    <col min="6915" max="6915" width="9.28515625" style="43"/>
    <col min="6916" max="6916" width="11" style="43" customWidth="1"/>
    <col min="6917" max="7169" width="9.28515625" style="43"/>
    <col min="7170" max="7170" width="12.140625" style="43" customWidth="1"/>
    <col min="7171" max="7171" width="9.28515625" style="43"/>
    <col min="7172" max="7172" width="11" style="43" customWidth="1"/>
    <col min="7173" max="7425" width="9.28515625" style="43"/>
    <col min="7426" max="7426" width="12.140625" style="43" customWidth="1"/>
    <col min="7427" max="7427" width="9.28515625" style="43"/>
    <col min="7428" max="7428" width="11" style="43" customWidth="1"/>
    <col min="7429" max="7681" width="9.28515625" style="43"/>
    <col min="7682" max="7682" width="12.140625" style="43" customWidth="1"/>
    <col min="7683" max="7683" width="9.28515625" style="43"/>
    <col min="7684" max="7684" width="11" style="43" customWidth="1"/>
    <col min="7685" max="7937" width="9.28515625" style="43"/>
    <col min="7938" max="7938" width="12.140625" style="43" customWidth="1"/>
    <col min="7939" max="7939" width="9.28515625" style="43"/>
    <col min="7940" max="7940" width="11" style="43" customWidth="1"/>
    <col min="7941" max="8193" width="9.28515625" style="43"/>
    <col min="8194" max="8194" width="12.140625" style="43" customWidth="1"/>
    <col min="8195" max="8195" width="9.28515625" style="43"/>
    <col min="8196" max="8196" width="11" style="43" customWidth="1"/>
    <col min="8197" max="8449" width="9.28515625" style="43"/>
    <col min="8450" max="8450" width="12.140625" style="43" customWidth="1"/>
    <col min="8451" max="8451" width="9.28515625" style="43"/>
    <col min="8452" max="8452" width="11" style="43" customWidth="1"/>
    <col min="8453" max="8705" width="9.28515625" style="43"/>
    <col min="8706" max="8706" width="12.140625" style="43" customWidth="1"/>
    <col min="8707" max="8707" width="9.28515625" style="43"/>
    <col min="8708" max="8708" width="11" style="43" customWidth="1"/>
    <col min="8709" max="8961" width="9.28515625" style="43"/>
    <col min="8962" max="8962" width="12.140625" style="43" customWidth="1"/>
    <col min="8963" max="8963" width="9.28515625" style="43"/>
    <col min="8964" max="8964" width="11" style="43" customWidth="1"/>
    <col min="8965" max="9217" width="9.28515625" style="43"/>
    <col min="9218" max="9218" width="12.140625" style="43" customWidth="1"/>
    <col min="9219" max="9219" width="9.28515625" style="43"/>
    <col min="9220" max="9220" width="11" style="43" customWidth="1"/>
    <col min="9221" max="9473" width="9.28515625" style="43"/>
    <col min="9474" max="9474" width="12.140625" style="43" customWidth="1"/>
    <col min="9475" max="9475" width="9.28515625" style="43"/>
    <col min="9476" max="9476" width="11" style="43" customWidth="1"/>
    <col min="9477" max="9729" width="9.28515625" style="43"/>
    <col min="9730" max="9730" width="12.140625" style="43" customWidth="1"/>
    <col min="9731" max="9731" width="9.28515625" style="43"/>
    <col min="9732" max="9732" width="11" style="43" customWidth="1"/>
    <col min="9733" max="9985" width="9.28515625" style="43"/>
    <col min="9986" max="9986" width="12.140625" style="43" customWidth="1"/>
    <col min="9987" max="9987" width="9.28515625" style="43"/>
    <col min="9988" max="9988" width="11" style="43" customWidth="1"/>
    <col min="9989" max="10241" width="9.28515625" style="43"/>
    <col min="10242" max="10242" width="12.140625" style="43" customWidth="1"/>
    <col min="10243" max="10243" width="9.28515625" style="43"/>
    <col min="10244" max="10244" width="11" style="43" customWidth="1"/>
    <col min="10245" max="10497" width="9.28515625" style="43"/>
    <col min="10498" max="10498" width="12.140625" style="43" customWidth="1"/>
    <col min="10499" max="10499" width="9.28515625" style="43"/>
    <col min="10500" max="10500" width="11" style="43" customWidth="1"/>
    <col min="10501" max="10753" width="9.28515625" style="43"/>
    <col min="10754" max="10754" width="12.140625" style="43" customWidth="1"/>
    <col min="10755" max="10755" width="9.28515625" style="43"/>
    <col min="10756" max="10756" width="11" style="43" customWidth="1"/>
    <col min="10757" max="11009" width="9.28515625" style="43"/>
    <col min="11010" max="11010" width="12.140625" style="43" customWidth="1"/>
    <col min="11011" max="11011" width="9.28515625" style="43"/>
    <col min="11012" max="11012" width="11" style="43" customWidth="1"/>
    <col min="11013" max="11265" width="9.28515625" style="43"/>
    <col min="11266" max="11266" width="12.140625" style="43" customWidth="1"/>
    <col min="11267" max="11267" width="9.28515625" style="43"/>
    <col min="11268" max="11268" width="11" style="43" customWidth="1"/>
    <col min="11269" max="11521" width="9.28515625" style="43"/>
    <col min="11522" max="11522" width="12.140625" style="43" customWidth="1"/>
    <col min="11523" max="11523" width="9.28515625" style="43"/>
    <col min="11524" max="11524" width="11" style="43" customWidth="1"/>
    <col min="11525" max="11777" width="9.28515625" style="43"/>
    <col min="11778" max="11778" width="12.140625" style="43" customWidth="1"/>
    <col min="11779" max="11779" width="9.28515625" style="43"/>
    <col min="11780" max="11780" width="11" style="43" customWidth="1"/>
    <col min="11781" max="12033" width="9.28515625" style="43"/>
    <col min="12034" max="12034" width="12.140625" style="43" customWidth="1"/>
    <col min="12035" max="12035" width="9.28515625" style="43"/>
    <col min="12036" max="12036" width="11" style="43" customWidth="1"/>
    <col min="12037" max="12289" width="9.28515625" style="43"/>
    <col min="12290" max="12290" width="12.140625" style="43" customWidth="1"/>
    <col min="12291" max="12291" width="9.28515625" style="43"/>
    <col min="12292" max="12292" width="11" style="43" customWidth="1"/>
    <col min="12293" max="12545" width="9.28515625" style="43"/>
    <col min="12546" max="12546" width="12.140625" style="43" customWidth="1"/>
    <col min="12547" max="12547" width="9.28515625" style="43"/>
    <col min="12548" max="12548" width="11" style="43" customWidth="1"/>
    <col min="12549" max="12801" width="9.28515625" style="43"/>
    <col min="12802" max="12802" width="12.140625" style="43" customWidth="1"/>
    <col min="12803" max="12803" width="9.28515625" style="43"/>
    <col min="12804" max="12804" width="11" style="43" customWidth="1"/>
    <col min="12805" max="13057" width="9.28515625" style="43"/>
    <col min="13058" max="13058" width="12.140625" style="43" customWidth="1"/>
    <col min="13059" max="13059" width="9.28515625" style="43"/>
    <col min="13060" max="13060" width="11" style="43" customWidth="1"/>
    <col min="13061" max="13313" width="9.28515625" style="43"/>
    <col min="13314" max="13314" width="12.140625" style="43" customWidth="1"/>
    <col min="13315" max="13315" width="9.28515625" style="43"/>
    <col min="13316" max="13316" width="11" style="43" customWidth="1"/>
    <col min="13317" max="13569" width="9.28515625" style="43"/>
    <col min="13570" max="13570" width="12.140625" style="43" customWidth="1"/>
    <col min="13571" max="13571" width="9.28515625" style="43"/>
    <col min="13572" max="13572" width="11" style="43" customWidth="1"/>
    <col min="13573" max="13825" width="9.28515625" style="43"/>
    <col min="13826" max="13826" width="12.140625" style="43" customWidth="1"/>
    <col min="13827" max="13827" width="9.28515625" style="43"/>
    <col min="13828" max="13828" width="11" style="43" customWidth="1"/>
    <col min="13829" max="14081" width="9.28515625" style="43"/>
    <col min="14082" max="14082" width="12.140625" style="43" customWidth="1"/>
    <col min="14083" max="14083" width="9.28515625" style="43"/>
    <col min="14084" max="14084" width="11" style="43" customWidth="1"/>
    <col min="14085" max="14337" width="9.28515625" style="43"/>
    <col min="14338" max="14338" width="12.140625" style="43" customWidth="1"/>
    <col min="14339" max="14339" width="9.28515625" style="43"/>
    <col min="14340" max="14340" width="11" style="43" customWidth="1"/>
    <col min="14341" max="14593" width="9.28515625" style="43"/>
    <col min="14594" max="14594" width="12.140625" style="43" customWidth="1"/>
    <col min="14595" max="14595" width="9.28515625" style="43"/>
    <col min="14596" max="14596" width="11" style="43" customWidth="1"/>
    <col min="14597" max="14849" width="9.28515625" style="43"/>
    <col min="14850" max="14850" width="12.140625" style="43" customWidth="1"/>
    <col min="14851" max="14851" width="9.28515625" style="43"/>
    <col min="14852" max="14852" width="11" style="43" customWidth="1"/>
    <col min="14853" max="15105" width="9.28515625" style="43"/>
    <col min="15106" max="15106" width="12.140625" style="43" customWidth="1"/>
    <col min="15107" max="15107" width="9.28515625" style="43"/>
    <col min="15108" max="15108" width="11" style="43" customWidth="1"/>
    <col min="15109" max="15361" width="9.28515625" style="43"/>
    <col min="15362" max="15362" width="12.140625" style="43" customWidth="1"/>
    <col min="15363" max="15363" width="9.28515625" style="43"/>
    <col min="15364" max="15364" width="11" style="43" customWidth="1"/>
    <col min="15365" max="15617" width="9.28515625" style="43"/>
    <col min="15618" max="15618" width="12.140625" style="43" customWidth="1"/>
    <col min="15619" max="15619" width="9.28515625" style="43"/>
    <col min="15620" max="15620" width="11" style="43" customWidth="1"/>
    <col min="15621" max="15873" width="9.28515625" style="43"/>
    <col min="15874" max="15874" width="12.140625" style="43" customWidth="1"/>
    <col min="15875" max="15875" width="9.28515625" style="43"/>
    <col min="15876" max="15876" width="11" style="43" customWidth="1"/>
    <col min="15877" max="16129" width="9.28515625" style="43"/>
    <col min="16130" max="16130" width="12.140625" style="43" customWidth="1"/>
    <col min="16131" max="16131" width="9.28515625" style="43"/>
    <col min="16132" max="16132" width="11" style="43" customWidth="1"/>
    <col min="16133" max="16384" width="9.28515625" style="43"/>
  </cols>
  <sheetData>
    <row r="1" spans="1:10" ht="18" x14ac:dyDescent="0.25">
      <c r="A1" s="182" t="s">
        <v>89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4" spans="1:10" ht="43.5" customHeight="1" x14ac:dyDescent="0.25">
      <c r="A4" s="184" t="s">
        <v>88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6.149999999999999" customHeight="1" x14ac:dyDescent="0.25">
      <c r="A5" s="43" t="s">
        <v>68</v>
      </c>
      <c r="D5" s="44">
        <v>5.2900000000000003E-2</v>
      </c>
      <c r="E5" s="43" t="s">
        <v>69</v>
      </c>
      <c r="J5" s="45"/>
    </row>
    <row r="6" spans="1:10" x14ac:dyDescent="0.25">
      <c r="A6" s="43" t="s">
        <v>70</v>
      </c>
      <c r="D6" s="44">
        <v>1.01E-2</v>
      </c>
      <c r="E6" s="43" t="s">
        <v>75</v>
      </c>
      <c r="J6" s="45"/>
    </row>
    <row r="7" spans="1:10" x14ac:dyDescent="0.25">
      <c r="A7" s="43" t="s">
        <v>72</v>
      </c>
      <c r="D7" s="44">
        <v>1.2500000000000001E-2</v>
      </c>
      <c r="E7" s="43" t="s">
        <v>71</v>
      </c>
      <c r="J7" s="45"/>
    </row>
    <row r="8" spans="1:10" x14ac:dyDescent="0.25">
      <c r="A8" s="43" t="s">
        <v>74</v>
      </c>
      <c r="D8" s="44">
        <v>7.0999999999999994E-2</v>
      </c>
      <c r="E8" s="43" t="s">
        <v>90</v>
      </c>
      <c r="J8" s="45"/>
    </row>
    <row r="9" spans="1:10" x14ac:dyDescent="0.25">
      <c r="A9" s="43" t="s">
        <v>76</v>
      </c>
      <c r="D9" s="44">
        <v>6.4999999999999997E-3</v>
      </c>
      <c r="E9" s="43" t="s">
        <v>73</v>
      </c>
      <c r="J9" s="45"/>
    </row>
    <row r="10" spans="1:10" x14ac:dyDescent="0.25">
      <c r="A10" s="43" t="s">
        <v>78</v>
      </c>
      <c r="D10" s="44">
        <v>0.03</v>
      </c>
      <c r="E10" s="43" t="s">
        <v>91</v>
      </c>
      <c r="J10" s="45"/>
    </row>
    <row r="11" spans="1:10" x14ac:dyDescent="0.25">
      <c r="A11" s="43" t="s">
        <v>79</v>
      </c>
      <c r="D11" s="44">
        <v>0.02</v>
      </c>
      <c r="E11" s="43" t="s">
        <v>91</v>
      </c>
      <c r="J11" s="45"/>
    </row>
    <row r="12" spans="1:10" x14ac:dyDescent="0.25">
      <c r="A12" s="43" t="s">
        <v>80</v>
      </c>
      <c r="D12" s="44">
        <v>4.4999999999999998E-2</v>
      </c>
      <c r="E12" s="43" t="s">
        <v>91</v>
      </c>
      <c r="J12" s="45"/>
    </row>
    <row r="13" spans="1:10" x14ac:dyDescent="0.25">
      <c r="A13" s="46"/>
      <c r="B13" s="46"/>
      <c r="C13" s="47"/>
      <c r="D13" s="47"/>
      <c r="E13" s="47"/>
      <c r="F13" s="46"/>
      <c r="G13" s="46"/>
    </row>
    <row r="14" spans="1:10" ht="14.25" x14ac:dyDescent="0.25">
      <c r="A14" s="46" t="s">
        <v>191</v>
      </c>
      <c r="B14" s="46"/>
      <c r="C14" s="47"/>
      <c r="D14" s="47"/>
      <c r="E14" s="47"/>
      <c r="F14" s="46"/>
      <c r="G14" s="46"/>
    </row>
    <row r="15" spans="1:10" ht="14.25" x14ac:dyDescent="0.25">
      <c r="A15" s="48" t="s">
        <v>192</v>
      </c>
      <c r="B15" s="46"/>
      <c r="C15" s="47"/>
      <c r="D15" s="47"/>
      <c r="E15" s="47"/>
      <c r="F15" s="46"/>
      <c r="G15" s="46"/>
    </row>
    <row r="16" spans="1:10" x14ac:dyDescent="0.25">
      <c r="A16" s="48"/>
      <c r="B16" s="46"/>
      <c r="C16" s="47"/>
      <c r="D16" s="47"/>
      <c r="E16" s="47"/>
      <c r="F16" s="46"/>
      <c r="G16" s="46"/>
    </row>
    <row r="17" spans="1:7" x14ac:dyDescent="0.25">
      <c r="A17" s="48"/>
      <c r="B17" s="46"/>
      <c r="C17" s="47"/>
      <c r="D17" s="47"/>
      <c r="E17" s="47"/>
      <c r="F17" s="46"/>
      <c r="G17" s="46"/>
    </row>
    <row r="18" spans="1:7" x14ac:dyDescent="0.25">
      <c r="A18" s="46"/>
      <c r="B18" s="46"/>
      <c r="C18" s="47"/>
      <c r="D18" s="47"/>
      <c r="E18" s="47"/>
      <c r="F18" s="46"/>
      <c r="G18" s="46"/>
    </row>
    <row r="19" spans="1:7" x14ac:dyDescent="0.25">
      <c r="B19" s="185"/>
      <c r="C19" s="181"/>
      <c r="D19" s="181"/>
      <c r="E19" s="49"/>
    </row>
    <row r="20" spans="1:7" x14ac:dyDescent="0.25">
      <c r="B20" s="181"/>
      <c r="C20" s="181"/>
      <c r="D20" s="181"/>
    </row>
    <row r="22" spans="1:7" x14ac:dyDescent="0.25">
      <c r="A22" s="50" t="s">
        <v>81</v>
      </c>
      <c r="B22" s="51">
        <f>((((1+D5)*(1+D6)*(1+D7)*(1+D8))/(1-(SUM(D9:D12))))-1)</f>
        <v>0.2835651529186145</v>
      </c>
      <c r="E22" s="52"/>
    </row>
    <row r="23" spans="1:7" x14ac:dyDescent="0.25">
      <c r="A23" s="46"/>
      <c r="B23" s="46"/>
      <c r="C23" s="47"/>
      <c r="D23" s="47"/>
      <c r="E23" s="47"/>
      <c r="F23" s="46"/>
      <c r="G23" s="46"/>
    </row>
    <row r="24" spans="1:7" x14ac:dyDescent="0.25">
      <c r="A24" s="153" t="s">
        <v>205</v>
      </c>
      <c r="B24" s="154"/>
      <c r="C24" s="155"/>
      <c r="D24" s="154"/>
      <c r="E24" s="4"/>
      <c r="F24" s="4"/>
    </row>
    <row r="25" spans="1:7" x14ac:dyDescent="0.25">
      <c r="A25" s="153"/>
      <c r="B25" s="154"/>
      <c r="C25" s="155"/>
      <c r="D25" s="154"/>
      <c r="E25" s="4"/>
      <c r="F25" s="4"/>
    </row>
    <row r="26" spans="1:7" x14ac:dyDescent="0.25">
      <c r="A26" s="155"/>
      <c r="B26" s="155"/>
      <c r="C26" s="154"/>
      <c r="D26" s="155"/>
      <c r="E26" s="154" t="s">
        <v>204</v>
      </c>
      <c r="F26" s="4"/>
    </row>
    <row r="27" spans="1:7" x14ac:dyDescent="0.25">
      <c r="A27" s="155"/>
      <c r="B27" s="155"/>
      <c r="C27" s="154"/>
      <c r="D27" s="155"/>
      <c r="E27" s="154" t="s">
        <v>206</v>
      </c>
      <c r="F27" s="4"/>
    </row>
    <row r="28" spans="1:7" x14ac:dyDescent="0.25">
      <c r="A28" s="155"/>
      <c r="B28" s="155"/>
      <c r="C28" s="154"/>
      <c r="D28" s="155"/>
      <c r="E28" s="154" t="s">
        <v>207</v>
      </c>
      <c r="F28" s="4"/>
    </row>
  </sheetData>
  <mergeCells count="5">
    <mergeCell ref="A1:J1"/>
    <mergeCell ref="A2:J2"/>
    <mergeCell ref="A4:J4"/>
    <mergeCell ref="B19:D19"/>
    <mergeCell ref="B20:D20"/>
  </mergeCells>
  <printOptions horizontalCentered="1"/>
  <pageMargins left="0.78740157480314965" right="0.78740157480314965" top="1.7716535433070868" bottom="0.78740157480314965" header="0" footer="0"/>
  <pageSetup paperSize="9" orientation="landscape" r:id="rId1"/>
  <headerFooter>
    <oddHeader>&amp;R&amp;G</oddHeader>
    <oddFooter>Página 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2289" r:id="rId5">
          <objectPr defaultSize="0" autoPict="0" r:id="rId6">
            <anchor moveWithCells="1" sizeWithCells="1">
              <from>
                <xdr:col>0</xdr:col>
                <xdr:colOff>0</xdr:colOff>
                <xdr:row>15</xdr:row>
                <xdr:rowOff>57150</xdr:rowOff>
              </from>
              <to>
                <xdr:col>7</xdr:col>
                <xdr:colOff>361950</xdr:colOff>
                <xdr:row>20</xdr:row>
                <xdr:rowOff>104775</xdr:rowOff>
              </to>
            </anchor>
          </objectPr>
        </oleObject>
      </mc:Choice>
      <mc:Fallback>
        <oleObject progId="Equation.3" shapeId="12289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6"/>
  <sheetViews>
    <sheetView showGridLines="0" view="pageBreakPreview" zoomScaleNormal="85" zoomScaleSheetLayoutView="100" workbookViewId="0">
      <selection activeCell="H15" sqref="H15"/>
    </sheetView>
  </sheetViews>
  <sheetFormatPr defaultRowHeight="12.75" x14ac:dyDescent="0.25"/>
  <cols>
    <col min="1" max="1" width="9.140625" style="36"/>
    <col min="2" max="2" width="31.7109375" style="36" customWidth="1"/>
    <col min="3" max="3" width="17.42578125" style="36" customWidth="1"/>
    <col min="4" max="4" width="15.42578125" style="36" customWidth="1"/>
    <col min="5" max="6" width="17" style="36" customWidth="1"/>
    <col min="7" max="244" width="9.140625" style="36"/>
    <col min="245" max="245" width="39.5703125" style="36" customWidth="1"/>
    <col min="246" max="246" width="16.28515625" style="36" customWidth="1"/>
    <col min="247" max="255" width="13.7109375" style="36" customWidth="1"/>
    <col min="256" max="256" width="16.7109375" style="36" customWidth="1"/>
    <col min="257" max="500" width="9.140625" style="36"/>
    <col min="501" max="501" width="39.5703125" style="36" customWidth="1"/>
    <col min="502" max="502" width="16.28515625" style="36" customWidth="1"/>
    <col min="503" max="511" width="13.7109375" style="36" customWidth="1"/>
    <col min="512" max="512" width="16.7109375" style="36" customWidth="1"/>
    <col min="513" max="756" width="9.140625" style="36"/>
    <col min="757" max="757" width="39.5703125" style="36" customWidth="1"/>
    <col min="758" max="758" width="16.28515625" style="36" customWidth="1"/>
    <col min="759" max="767" width="13.7109375" style="36" customWidth="1"/>
    <col min="768" max="768" width="16.7109375" style="36" customWidth="1"/>
    <col min="769" max="1012" width="9.140625" style="36"/>
    <col min="1013" max="1013" width="39.5703125" style="36" customWidth="1"/>
    <col min="1014" max="1014" width="16.28515625" style="36" customWidth="1"/>
    <col min="1015" max="1023" width="13.7109375" style="36" customWidth="1"/>
    <col min="1024" max="1024" width="16.7109375" style="36" customWidth="1"/>
    <col min="1025" max="1268" width="9.140625" style="36"/>
    <col min="1269" max="1269" width="39.5703125" style="36" customWidth="1"/>
    <col min="1270" max="1270" width="16.28515625" style="36" customWidth="1"/>
    <col min="1271" max="1279" width="13.7109375" style="36" customWidth="1"/>
    <col min="1280" max="1280" width="16.7109375" style="36" customWidth="1"/>
    <col min="1281" max="1524" width="9.140625" style="36"/>
    <col min="1525" max="1525" width="39.5703125" style="36" customWidth="1"/>
    <col min="1526" max="1526" width="16.28515625" style="36" customWidth="1"/>
    <col min="1527" max="1535" width="13.7109375" style="36" customWidth="1"/>
    <col min="1536" max="1536" width="16.7109375" style="36" customWidth="1"/>
    <col min="1537" max="1780" width="9.140625" style="36"/>
    <col min="1781" max="1781" width="39.5703125" style="36" customWidth="1"/>
    <col min="1782" max="1782" width="16.28515625" style="36" customWidth="1"/>
    <col min="1783" max="1791" width="13.7109375" style="36" customWidth="1"/>
    <col min="1792" max="1792" width="16.7109375" style="36" customWidth="1"/>
    <col min="1793" max="2036" width="9.140625" style="36"/>
    <col min="2037" max="2037" width="39.5703125" style="36" customWidth="1"/>
    <col min="2038" max="2038" width="16.28515625" style="36" customWidth="1"/>
    <col min="2039" max="2047" width="13.7109375" style="36" customWidth="1"/>
    <col min="2048" max="2048" width="16.7109375" style="36" customWidth="1"/>
    <col min="2049" max="2292" width="9.140625" style="36"/>
    <col min="2293" max="2293" width="39.5703125" style="36" customWidth="1"/>
    <col min="2294" max="2294" width="16.28515625" style="36" customWidth="1"/>
    <col min="2295" max="2303" width="13.7109375" style="36" customWidth="1"/>
    <col min="2304" max="2304" width="16.7109375" style="36" customWidth="1"/>
    <col min="2305" max="2548" width="9.140625" style="36"/>
    <col min="2549" max="2549" width="39.5703125" style="36" customWidth="1"/>
    <col min="2550" max="2550" width="16.28515625" style="36" customWidth="1"/>
    <col min="2551" max="2559" width="13.7109375" style="36" customWidth="1"/>
    <col min="2560" max="2560" width="16.7109375" style="36" customWidth="1"/>
    <col min="2561" max="2804" width="9.140625" style="36"/>
    <col min="2805" max="2805" width="39.5703125" style="36" customWidth="1"/>
    <col min="2806" max="2806" width="16.28515625" style="36" customWidth="1"/>
    <col min="2807" max="2815" width="13.7109375" style="36" customWidth="1"/>
    <col min="2816" max="2816" width="16.7109375" style="36" customWidth="1"/>
    <col min="2817" max="3060" width="9.140625" style="36"/>
    <col min="3061" max="3061" width="39.5703125" style="36" customWidth="1"/>
    <col min="3062" max="3062" width="16.28515625" style="36" customWidth="1"/>
    <col min="3063" max="3071" width="13.7109375" style="36" customWidth="1"/>
    <col min="3072" max="3072" width="16.7109375" style="36" customWidth="1"/>
    <col min="3073" max="3316" width="9.140625" style="36"/>
    <col min="3317" max="3317" width="39.5703125" style="36" customWidth="1"/>
    <col min="3318" max="3318" width="16.28515625" style="36" customWidth="1"/>
    <col min="3319" max="3327" width="13.7109375" style="36" customWidth="1"/>
    <col min="3328" max="3328" width="16.7109375" style="36" customWidth="1"/>
    <col min="3329" max="3572" width="9.140625" style="36"/>
    <col min="3573" max="3573" width="39.5703125" style="36" customWidth="1"/>
    <col min="3574" max="3574" width="16.28515625" style="36" customWidth="1"/>
    <col min="3575" max="3583" width="13.7109375" style="36" customWidth="1"/>
    <col min="3584" max="3584" width="16.7109375" style="36" customWidth="1"/>
    <col min="3585" max="3828" width="9.140625" style="36"/>
    <col min="3829" max="3829" width="39.5703125" style="36" customWidth="1"/>
    <col min="3830" max="3830" width="16.28515625" style="36" customWidth="1"/>
    <col min="3831" max="3839" width="13.7109375" style="36" customWidth="1"/>
    <col min="3840" max="3840" width="16.7109375" style="36" customWidth="1"/>
    <col min="3841" max="4084" width="9.140625" style="36"/>
    <col min="4085" max="4085" width="39.5703125" style="36" customWidth="1"/>
    <col min="4086" max="4086" width="16.28515625" style="36" customWidth="1"/>
    <col min="4087" max="4095" width="13.7109375" style="36" customWidth="1"/>
    <col min="4096" max="4096" width="16.7109375" style="36" customWidth="1"/>
    <col min="4097" max="4340" width="9.140625" style="36"/>
    <col min="4341" max="4341" width="39.5703125" style="36" customWidth="1"/>
    <col min="4342" max="4342" width="16.28515625" style="36" customWidth="1"/>
    <col min="4343" max="4351" width="13.7109375" style="36" customWidth="1"/>
    <col min="4352" max="4352" width="16.7109375" style="36" customWidth="1"/>
    <col min="4353" max="4596" width="9.140625" style="36"/>
    <col min="4597" max="4597" width="39.5703125" style="36" customWidth="1"/>
    <col min="4598" max="4598" width="16.28515625" style="36" customWidth="1"/>
    <col min="4599" max="4607" width="13.7109375" style="36" customWidth="1"/>
    <col min="4608" max="4608" width="16.7109375" style="36" customWidth="1"/>
    <col min="4609" max="4852" width="9.140625" style="36"/>
    <col min="4853" max="4853" width="39.5703125" style="36" customWidth="1"/>
    <col min="4854" max="4854" width="16.28515625" style="36" customWidth="1"/>
    <col min="4855" max="4863" width="13.7109375" style="36" customWidth="1"/>
    <col min="4864" max="4864" width="16.7109375" style="36" customWidth="1"/>
    <col min="4865" max="5108" width="9.140625" style="36"/>
    <col min="5109" max="5109" width="39.5703125" style="36" customWidth="1"/>
    <col min="5110" max="5110" width="16.28515625" style="36" customWidth="1"/>
    <col min="5111" max="5119" width="13.7109375" style="36" customWidth="1"/>
    <col min="5120" max="5120" width="16.7109375" style="36" customWidth="1"/>
    <col min="5121" max="5364" width="9.140625" style="36"/>
    <col min="5365" max="5365" width="39.5703125" style="36" customWidth="1"/>
    <col min="5366" max="5366" width="16.28515625" style="36" customWidth="1"/>
    <col min="5367" max="5375" width="13.7109375" style="36" customWidth="1"/>
    <col min="5376" max="5376" width="16.7109375" style="36" customWidth="1"/>
    <col min="5377" max="5620" width="9.140625" style="36"/>
    <col min="5621" max="5621" width="39.5703125" style="36" customWidth="1"/>
    <col min="5622" max="5622" width="16.28515625" style="36" customWidth="1"/>
    <col min="5623" max="5631" width="13.7109375" style="36" customWidth="1"/>
    <col min="5632" max="5632" width="16.7109375" style="36" customWidth="1"/>
    <col min="5633" max="5876" width="9.140625" style="36"/>
    <col min="5877" max="5877" width="39.5703125" style="36" customWidth="1"/>
    <col min="5878" max="5878" width="16.28515625" style="36" customWidth="1"/>
    <col min="5879" max="5887" width="13.7109375" style="36" customWidth="1"/>
    <col min="5888" max="5888" width="16.7109375" style="36" customWidth="1"/>
    <col min="5889" max="6132" width="9.140625" style="36"/>
    <col min="6133" max="6133" width="39.5703125" style="36" customWidth="1"/>
    <col min="6134" max="6134" width="16.28515625" style="36" customWidth="1"/>
    <col min="6135" max="6143" width="13.7109375" style="36" customWidth="1"/>
    <col min="6144" max="6144" width="16.7109375" style="36" customWidth="1"/>
    <col min="6145" max="6388" width="9.140625" style="36"/>
    <col min="6389" max="6389" width="39.5703125" style="36" customWidth="1"/>
    <col min="6390" max="6390" width="16.28515625" style="36" customWidth="1"/>
    <col min="6391" max="6399" width="13.7109375" style="36" customWidth="1"/>
    <col min="6400" max="6400" width="16.7109375" style="36" customWidth="1"/>
    <col min="6401" max="6644" width="9.140625" style="36"/>
    <col min="6645" max="6645" width="39.5703125" style="36" customWidth="1"/>
    <col min="6646" max="6646" width="16.28515625" style="36" customWidth="1"/>
    <col min="6647" max="6655" width="13.7109375" style="36" customWidth="1"/>
    <col min="6656" max="6656" width="16.7109375" style="36" customWidth="1"/>
    <col min="6657" max="6900" width="9.140625" style="36"/>
    <col min="6901" max="6901" width="39.5703125" style="36" customWidth="1"/>
    <col min="6902" max="6902" width="16.28515625" style="36" customWidth="1"/>
    <col min="6903" max="6911" width="13.7109375" style="36" customWidth="1"/>
    <col min="6912" max="6912" width="16.7109375" style="36" customWidth="1"/>
    <col min="6913" max="7156" width="9.140625" style="36"/>
    <col min="7157" max="7157" width="39.5703125" style="36" customWidth="1"/>
    <col min="7158" max="7158" width="16.28515625" style="36" customWidth="1"/>
    <col min="7159" max="7167" width="13.7109375" style="36" customWidth="1"/>
    <col min="7168" max="7168" width="16.7109375" style="36" customWidth="1"/>
    <col min="7169" max="7412" width="9.140625" style="36"/>
    <col min="7413" max="7413" width="39.5703125" style="36" customWidth="1"/>
    <col min="7414" max="7414" width="16.28515625" style="36" customWidth="1"/>
    <col min="7415" max="7423" width="13.7109375" style="36" customWidth="1"/>
    <col min="7424" max="7424" width="16.7109375" style="36" customWidth="1"/>
    <col min="7425" max="7668" width="9.140625" style="36"/>
    <col min="7669" max="7669" width="39.5703125" style="36" customWidth="1"/>
    <col min="7670" max="7670" width="16.28515625" style="36" customWidth="1"/>
    <col min="7671" max="7679" width="13.7109375" style="36" customWidth="1"/>
    <col min="7680" max="7680" width="16.7109375" style="36" customWidth="1"/>
    <col min="7681" max="7924" width="9.140625" style="36"/>
    <col min="7925" max="7925" width="39.5703125" style="36" customWidth="1"/>
    <col min="7926" max="7926" width="16.28515625" style="36" customWidth="1"/>
    <col min="7927" max="7935" width="13.7109375" style="36" customWidth="1"/>
    <col min="7936" max="7936" width="16.7109375" style="36" customWidth="1"/>
    <col min="7937" max="8180" width="9.140625" style="36"/>
    <col min="8181" max="8181" width="39.5703125" style="36" customWidth="1"/>
    <col min="8182" max="8182" width="16.28515625" style="36" customWidth="1"/>
    <col min="8183" max="8191" width="13.7109375" style="36" customWidth="1"/>
    <col min="8192" max="8192" width="16.7109375" style="36" customWidth="1"/>
    <col min="8193" max="8436" width="9.140625" style="36"/>
    <col min="8437" max="8437" width="39.5703125" style="36" customWidth="1"/>
    <col min="8438" max="8438" width="16.28515625" style="36" customWidth="1"/>
    <col min="8439" max="8447" width="13.7109375" style="36" customWidth="1"/>
    <col min="8448" max="8448" width="16.7109375" style="36" customWidth="1"/>
    <col min="8449" max="8692" width="9.140625" style="36"/>
    <col min="8693" max="8693" width="39.5703125" style="36" customWidth="1"/>
    <col min="8694" max="8694" width="16.28515625" style="36" customWidth="1"/>
    <col min="8695" max="8703" width="13.7109375" style="36" customWidth="1"/>
    <col min="8704" max="8704" width="16.7109375" style="36" customWidth="1"/>
    <col min="8705" max="8948" width="9.140625" style="36"/>
    <col min="8949" max="8949" width="39.5703125" style="36" customWidth="1"/>
    <col min="8950" max="8950" width="16.28515625" style="36" customWidth="1"/>
    <col min="8951" max="8959" width="13.7109375" style="36" customWidth="1"/>
    <col min="8960" max="8960" width="16.7109375" style="36" customWidth="1"/>
    <col min="8961" max="9204" width="9.140625" style="36"/>
    <col min="9205" max="9205" width="39.5703125" style="36" customWidth="1"/>
    <col min="9206" max="9206" width="16.28515625" style="36" customWidth="1"/>
    <col min="9207" max="9215" width="13.7109375" style="36" customWidth="1"/>
    <col min="9216" max="9216" width="16.7109375" style="36" customWidth="1"/>
    <col min="9217" max="9460" width="9.140625" style="36"/>
    <col min="9461" max="9461" width="39.5703125" style="36" customWidth="1"/>
    <col min="9462" max="9462" width="16.28515625" style="36" customWidth="1"/>
    <col min="9463" max="9471" width="13.7109375" style="36" customWidth="1"/>
    <col min="9472" max="9472" width="16.7109375" style="36" customWidth="1"/>
    <col min="9473" max="9716" width="9.140625" style="36"/>
    <col min="9717" max="9717" width="39.5703125" style="36" customWidth="1"/>
    <col min="9718" max="9718" width="16.28515625" style="36" customWidth="1"/>
    <col min="9719" max="9727" width="13.7109375" style="36" customWidth="1"/>
    <col min="9728" max="9728" width="16.7109375" style="36" customWidth="1"/>
    <col min="9729" max="9972" width="9.140625" style="36"/>
    <col min="9973" max="9973" width="39.5703125" style="36" customWidth="1"/>
    <col min="9974" max="9974" width="16.28515625" style="36" customWidth="1"/>
    <col min="9975" max="9983" width="13.7109375" style="36" customWidth="1"/>
    <col min="9984" max="9984" width="16.7109375" style="36" customWidth="1"/>
    <col min="9985" max="10228" width="9.140625" style="36"/>
    <col min="10229" max="10229" width="39.5703125" style="36" customWidth="1"/>
    <col min="10230" max="10230" width="16.28515625" style="36" customWidth="1"/>
    <col min="10231" max="10239" width="13.7109375" style="36" customWidth="1"/>
    <col min="10240" max="10240" width="16.7109375" style="36" customWidth="1"/>
    <col min="10241" max="10484" width="9.140625" style="36"/>
    <col min="10485" max="10485" width="39.5703125" style="36" customWidth="1"/>
    <col min="10486" max="10486" width="16.28515625" style="36" customWidth="1"/>
    <col min="10487" max="10495" width="13.7109375" style="36" customWidth="1"/>
    <col min="10496" max="10496" width="16.7109375" style="36" customWidth="1"/>
    <col min="10497" max="10740" width="9.140625" style="36"/>
    <col min="10741" max="10741" width="39.5703125" style="36" customWidth="1"/>
    <col min="10742" max="10742" width="16.28515625" style="36" customWidth="1"/>
    <col min="10743" max="10751" width="13.7109375" style="36" customWidth="1"/>
    <col min="10752" max="10752" width="16.7109375" style="36" customWidth="1"/>
    <col min="10753" max="10996" width="9.140625" style="36"/>
    <col min="10997" max="10997" width="39.5703125" style="36" customWidth="1"/>
    <col min="10998" max="10998" width="16.28515625" style="36" customWidth="1"/>
    <col min="10999" max="11007" width="13.7109375" style="36" customWidth="1"/>
    <col min="11008" max="11008" width="16.7109375" style="36" customWidth="1"/>
    <col min="11009" max="11252" width="9.140625" style="36"/>
    <col min="11253" max="11253" width="39.5703125" style="36" customWidth="1"/>
    <col min="11254" max="11254" width="16.28515625" style="36" customWidth="1"/>
    <col min="11255" max="11263" width="13.7109375" style="36" customWidth="1"/>
    <col min="11264" max="11264" width="16.7109375" style="36" customWidth="1"/>
    <col min="11265" max="11508" width="9.140625" style="36"/>
    <col min="11509" max="11509" width="39.5703125" style="36" customWidth="1"/>
    <col min="11510" max="11510" width="16.28515625" style="36" customWidth="1"/>
    <col min="11511" max="11519" width="13.7109375" style="36" customWidth="1"/>
    <col min="11520" max="11520" width="16.7109375" style="36" customWidth="1"/>
    <col min="11521" max="11764" width="9.140625" style="36"/>
    <col min="11765" max="11765" width="39.5703125" style="36" customWidth="1"/>
    <col min="11766" max="11766" width="16.28515625" style="36" customWidth="1"/>
    <col min="11767" max="11775" width="13.7109375" style="36" customWidth="1"/>
    <col min="11776" max="11776" width="16.7109375" style="36" customWidth="1"/>
    <col min="11777" max="12020" width="9.140625" style="36"/>
    <col min="12021" max="12021" width="39.5703125" style="36" customWidth="1"/>
    <col min="12022" max="12022" width="16.28515625" style="36" customWidth="1"/>
    <col min="12023" max="12031" width="13.7109375" style="36" customWidth="1"/>
    <col min="12032" max="12032" width="16.7109375" style="36" customWidth="1"/>
    <col min="12033" max="12276" width="9.140625" style="36"/>
    <col min="12277" max="12277" width="39.5703125" style="36" customWidth="1"/>
    <col min="12278" max="12278" width="16.28515625" style="36" customWidth="1"/>
    <col min="12279" max="12287" width="13.7109375" style="36" customWidth="1"/>
    <col min="12288" max="12288" width="16.7109375" style="36" customWidth="1"/>
    <col min="12289" max="12532" width="9.140625" style="36"/>
    <col min="12533" max="12533" width="39.5703125" style="36" customWidth="1"/>
    <col min="12534" max="12534" width="16.28515625" style="36" customWidth="1"/>
    <col min="12535" max="12543" width="13.7109375" style="36" customWidth="1"/>
    <col min="12544" max="12544" width="16.7109375" style="36" customWidth="1"/>
    <col min="12545" max="12788" width="9.140625" style="36"/>
    <col min="12789" max="12789" width="39.5703125" style="36" customWidth="1"/>
    <col min="12790" max="12790" width="16.28515625" style="36" customWidth="1"/>
    <col min="12791" max="12799" width="13.7109375" style="36" customWidth="1"/>
    <col min="12800" max="12800" width="16.7109375" style="36" customWidth="1"/>
    <col min="12801" max="13044" width="9.140625" style="36"/>
    <col min="13045" max="13045" width="39.5703125" style="36" customWidth="1"/>
    <col min="13046" max="13046" width="16.28515625" style="36" customWidth="1"/>
    <col min="13047" max="13055" width="13.7109375" style="36" customWidth="1"/>
    <col min="13056" max="13056" width="16.7109375" style="36" customWidth="1"/>
    <col min="13057" max="13300" width="9.140625" style="36"/>
    <col min="13301" max="13301" width="39.5703125" style="36" customWidth="1"/>
    <col min="13302" max="13302" width="16.28515625" style="36" customWidth="1"/>
    <col min="13303" max="13311" width="13.7109375" style="36" customWidth="1"/>
    <col min="13312" max="13312" width="16.7109375" style="36" customWidth="1"/>
    <col min="13313" max="13556" width="9.140625" style="36"/>
    <col min="13557" max="13557" width="39.5703125" style="36" customWidth="1"/>
    <col min="13558" max="13558" width="16.28515625" style="36" customWidth="1"/>
    <col min="13559" max="13567" width="13.7109375" style="36" customWidth="1"/>
    <col min="13568" max="13568" width="16.7109375" style="36" customWidth="1"/>
    <col min="13569" max="13812" width="9.140625" style="36"/>
    <col min="13813" max="13813" width="39.5703125" style="36" customWidth="1"/>
    <col min="13814" max="13814" width="16.28515625" style="36" customWidth="1"/>
    <col min="13815" max="13823" width="13.7109375" style="36" customWidth="1"/>
    <col min="13824" max="13824" width="16.7109375" style="36" customWidth="1"/>
    <col min="13825" max="14068" width="9.140625" style="36"/>
    <col min="14069" max="14069" width="39.5703125" style="36" customWidth="1"/>
    <col min="14070" max="14070" width="16.28515625" style="36" customWidth="1"/>
    <col min="14071" max="14079" width="13.7109375" style="36" customWidth="1"/>
    <col min="14080" max="14080" width="16.7109375" style="36" customWidth="1"/>
    <col min="14081" max="14324" width="9.140625" style="36"/>
    <col min="14325" max="14325" width="39.5703125" style="36" customWidth="1"/>
    <col min="14326" max="14326" width="16.28515625" style="36" customWidth="1"/>
    <col min="14327" max="14335" width="13.7109375" style="36" customWidth="1"/>
    <col min="14336" max="14336" width="16.7109375" style="36" customWidth="1"/>
    <col min="14337" max="14580" width="9.140625" style="36"/>
    <col min="14581" max="14581" width="39.5703125" style="36" customWidth="1"/>
    <col min="14582" max="14582" width="16.28515625" style="36" customWidth="1"/>
    <col min="14583" max="14591" width="13.7109375" style="36" customWidth="1"/>
    <col min="14592" max="14592" width="16.7109375" style="36" customWidth="1"/>
    <col min="14593" max="14836" width="9.140625" style="36"/>
    <col min="14837" max="14837" width="39.5703125" style="36" customWidth="1"/>
    <col min="14838" max="14838" width="16.28515625" style="36" customWidth="1"/>
    <col min="14839" max="14847" width="13.7109375" style="36" customWidth="1"/>
    <col min="14848" max="14848" width="16.7109375" style="36" customWidth="1"/>
    <col min="14849" max="15092" width="9.140625" style="36"/>
    <col min="15093" max="15093" width="39.5703125" style="36" customWidth="1"/>
    <col min="15094" max="15094" width="16.28515625" style="36" customWidth="1"/>
    <col min="15095" max="15103" width="13.7109375" style="36" customWidth="1"/>
    <col min="15104" max="15104" width="16.7109375" style="36" customWidth="1"/>
    <col min="15105" max="15348" width="9.140625" style="36"/>
    <col min="15349" max="15349" width="39.5703125" style="36" customWidth="1"/>
    <col min="15350" max="15350" width="16.28515625" style="36" customWidth="1"/>
    <col min="15351" max="15359" width="13.7109375" style="36" customWidth="1"/>
    <col min="15360" max="15360" width="16.7109375" style="36" customWidth="1"/>
    <col min="15361" max="15604" width="9.140625" style="36"/>
    <col min="15605" max="15605" width="39.5703125" style="36" customWidth="1"/>
    <col min="15606" max="15606" width="16.28515625" style="36" customWidth="1"/>
    <col min="15607" max="15615" width="13.7109375" style="36" customWidth="1"/>
    <col min="15616" max="15616" width="16.7109375" style="36" customWidth="1"/>
    <col min="15617" max="15860" width="9.140625" style="36"/>
    <col min="15861" max="15861" width="39.5703125" style="36" customWidth="1"/>
    <col min="15862" max="15862" width="16.28515625" style="36" customWidth="1"/>
    <col min="15863" max="15871" width="13.7109375" style="36" customWidth="1"/>
    <col min="15872" max="15872" width="16.7109375" style="36" customWidth="1"/>
    <col min="15873" max="16116" width="9.140625" style="36"/>
    <col min="16117" max="16117" width="39.5703125" style="36" customWidth="1"/>
    <col min="16118" max="16118" width="16.28515625" style="36" customWidth="1"/>
    <col min="16119" max="16127" width="13.7109375" style="36" customWidth="1"/>
    <col min="16128" max="16128" width="16.7109375" style="36" customWidth="1"/>
    <col min="16129" max="16374" width="9.140625" style="36"/>
    <col min="16375" max="16380" width="8.85546875" style="36" customWidth="1"/>
    <col min="16381" max="16384" width="8.85546875" style="36"/>
  </cols>
  <sheetData>
    <row r="1" spans="1:6" s="32" customFormat="1" ht="18" x14ac:dyDescent="0.25">
      <c r="A1" s="188" t="s">
        <v>82</v>
      </c>
      <c r="B1" s="188"/>
      <c r="C1" s="188"/>
      <c r="D1" s="188"/>
      <c r="E1" s="188"/>
      <c r="F1" s="188"/>
    </row>
    <row r="2" spans="1:6" x14ac:dyDescent="0.25">
      <c r="A2" s="33"/>
      <c r="B2" s="34"/>
      <c r="C2" s="34"/>
      <c r="D2" s="34"/>
      <c r="E2" s="35"/>
      <c r="F2" s="35"/>
    </row>
    <row r="3" spans="1:6" x14ac:dyDescent="0.25">
      <c r="A3" s="33" t="s">
        <v>83</v>
      </c>
      <c r="B3" s="187" t="s">
        <v>164</v>
      </c>
      <c r="C3" s="187"/>
      <c r="D3" s="187"/>
      <c r="E3" s="37"/>
      <c r="F3" s="37"/>
    </row>
    <row r="4" spans="1:6" x14ac:dyDescent="0.25">
      <c r="A4" s="33" t="s">
        <v>84</v>
      </c>
      <c r="B4" s="187" t="str">
        <f>'PLANILHA DE REFERÊNCIA'!B3</f>
        <v>MELHORIA EM I.P. DO MUNICÍPIO DE OUVIDOR - GO</v>
      </c>
      <c r="C4" s="187"/>
      <c r="D4" s="187"/>
      <c r="E4" s="37"/>
      <c r="F4" s="37"/>
    </row>
    <row r="5" spans="1:6" x14ac:dyDescent="0.25">
      <c r="A5" s="33"/>
      <c r="B5" s="187"/>
      <c r="C5" s="187"/>
      <c r="D5" s="187"/>
      <c r="E5" s="37"/>
      <c r="F5" s="37"/>
    </row>
    <row r="6" spans="1:6" ht="13.9" customHeight="1" x14ac:dyDescent="0.25">
      <c r="A6" s="193" t="s">
        <v>44</v>
      </c>
      <c r="B6" s="193" t="s">
        <v>53</v>
      </c>
      <c r="C6" s="194" t="s">
        <v>46</v>
      </c>
      <c r="D6" s="195" t="s">
        <v>85</v>
      </c>
      <c r="E6" s="196" t="s">
        <v>86</v>
      </c>
      <c r="F6" s="196"/>
    </row>
    <row r="7" spans="1:6" x14ac:dyDescent="0.25">
      <c r="A7" s="193"/>
      <c r="B7" s="193"/>
      <c r="C7" s="194"/>
      <c r="D7" s="195"/>
      <c r="E7" s="3">
        <v>30</v>
      </c>
      <c r="F7" s="3">
        <v>60</v>
      </c>
    </row>
    <row r="8" spans="1:6" ht="15" customHeight="1" x14ac:dyDescent="0.25">
      <c r="A8" s="189">
        <v>1</v>
      </c>
      <c r="B8" s="190" t="s">
        <v>119</v>
      </c>
      <c r="C8" s="191">
        <f>D8/D10</f>
        <v>1</v>
      </c>
      <c r="D8" s="192">
        <f>'PLANILHA DE REFERÊNCIA'!J36</f>
        <v>3805698.2700000009</v>
      </c>
      <c r="E8" s="38">
        <v>0.5</v>
      </c>
      <c r="F8" s="38">
        <v>0.5</v>
      </c>
    </row>
    <row r="9" spans="1:6" ht="36.75" customHeight="1" x14ac:dyDescent="0.25">
      <c r="A9" s="189"/>
      <c r="B9" s="190"/>
      <c r="C9" s="191"/>
      <c r="D9" s="192"/>
      <c r="E9" s="39">
        <f>E8*$D$8</f>
        <v>1902849.1350000005</v>
      </c>
      <c r="F9" s="39">
        <f t="shared" ref="F9" si="0">F8*$D$8</f>
        <v>1902849.1350000005</v>
      </c>
    </row>
    <row r="10" spans="1:6" ht="20.45" customHeight="1" x14ac:dyDescent="0.25">
      <c r="A10" s="186" t="s">
        <v>47</v>
      </c>
      <c r="B10" s="186"/>
      <c r="C10" s="40">
        <f>C8</f>
        <v>1</v>
      </c>
      <c r="D10" s="41">
        <f>'PLANILHA DE REFERÊNCIA'!J36</f>
        <v>3805698.2700000009</v>
      </c>
      <c r="E10" s="42">
        <f>E9</f>
        <v>1902849.1350000005</v>
      </c>
      <c r="F10" s="42">
        <f>F9+E10</f>
        <v>3805698.2700000009</v>
      </c>
    </row>
    <row r="11" spans="1:6" x14ac:dyDescent="0.25">
      <c r="A11" s="37"/>
      <c r="B11" s="37"/>
      <c r="C11" s="37"/>
      <c r="D11" s="37"/>
      <c r="E11" s="37"/>
      <c r="F11" s="37"/>
    </row>
    <row r="12" spans="1:6" x14ac:dyDescent="0.25">
      <c r="A12" s="153" t="s">
        <v>205</v>
      </c>
      <c r="B12" s="154"/>
      <c r="C12" s="155"/>
      <c r="D12" s="154"/>
      <c r="E12" s="4"/>
      <c r="F12" s="4"/>
    </row>
    <row r="13" spans="1:6" x14ac:dyDescent="0.25">
      <c r="A13" s="153"/>
      <c r="B13" s="154"/>
      <c r="C13" s="155"/>
      <c r="D13" s="154"/>
      <c r="E13" s="4"/>
      <c r="F13" s="4"/>
    </row>
    <row r="14" spans="1:6" ht="15" customHeight="1" x14ac:dyDescent="0.25">
      <c r="A14" s="155"/>
      <c r="B14" s="155"/>
      <c r="C14" s="154"/>
      <c r="D14" s="154" t="s">
        <v>204</v>
      </c>
      <c r="E14" s="154"/>
      <c r="F14" s="4"/>
    </row>
    <row r="15" spans="1:6" ht="15" customHeight="1" x14ac:dyDescent="0.25">
      <c r="A15" s="155"/>
      <c r="B15" s="155"/>
      <c r="C15" s="154"/>
      <c r="D15" s="154" t="s">
        <v>206</v>
      </c>
      <c r="E15" s="154"/>
      <c r="F15" s="4"/>
    </row>
    <row r="16" spans="1:6" ht="15" customHeight="1" x14ac:dyDescent="0.25">
      <c r="A16" s="155"/>
      <c r="B16" s="155"/>
      <c r="C16" s="154"/>
      <c r="D16" s="154" t="s">
        <v>207</v>
      </c>
      <c r="E16" s="154"/>
      <c r="F16" s="4"/>
    </row>
  </sheetData>
  <mergeCells count="14">
    <mergeCell ref="A10:B10"/>
    <mergeCell ref="B3:D3"/>
    <mergeCell ref="B4:D4"/>
    <mergeCell ref="B5:D5"/>
    <mergeCell ref="A1:F1"/>
    <mergeCell ref="A8:A9"/>
    <mergeCell ref="B8:B9"/>
    <mergeCell ref="C8:C9"/>
    <mergeCell ref="D8:D9"/>
    <mergeCell ref="A6:A7"/>
    <mergeCell ref="B6:B7"/>
    <mergeCell ref="C6:C7"/>
    <mergeCell ref="D6:D7"/>
    <mergeCell ref="E6:F6"/>
  </mergeCells>
  <printOptions horizontalCentered="1"/>
  <pageMargins left="0.78740157480314965" right="0.78740157480314965" top="1.7716535433070868" bottom="0.78740157480314965" header="0" footer="0"/>
  <pageSetup paperSize="9" fitToHeight="0" orientation="landscape" r:id="rId1"/>
  <headerFooter>
    <oddHeader>&amp;R&amp;G</oddHeader>
    <oddFooter>Página &amp;P de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5"/>
  <sheetViews>
    <sheetView showGridLines="0" view="pageBreakPreview" zoomScaleNormal="100" zoomScaleSheetLayoutView="100" workbookViewId="0">
      <selection activeCell="D19" sqref="D19"/>
    </sheetView>
  </sheetViews>
  <sheetFormatPr defaultColWidth="9.140625" defaultRowHeight="12.75" x14ac:dyDescent="0.25"/>
  <cols>
    <col min="1" max="1" width="9.140625" style="4"/>
    <col min="2" max="2" width="67.28515625" style="29" customWidth="1"/>
    <col min="3" max="3" width="14.7109375" style="30" customWidth="1"/>
    <col min="4" max="4" width="20.7109375" style="29" customWidth="1"/>
    <col min="5" max="16384" width="9.140625" style="4"/>
  </cols>
  <sheetData>
    <row r="1" spans="1:4" ht="18.75" customHeight="1" thickBot="1" x14ac:dyDescent="0.3">
      <c r="A1" s="197" t="s">
        <v>43</v>
      </c>
      <c r="B1" s="198"/>
      <c r="C1" s="198"/>
      <c r="D1" s="199"/>
    </row>
    <row r="2" spans="1:4" x14ac:dyDescent="0.25">
      <c r="A2" s="7"/>
      <c r="B2" s="8"/>
      <c r="C2" s="9"/>
      <c r="D2" s="10"/>
    </row>
    <row r="3" spans="1:4" x14ac:dyDescent="0.25">
      <c r="A3" s="11" t="str">
        <f>[3]CRONOGRAMA!A4</f>
        <v>Prop.:</v>
      </c>
      <c r="B3" s="12" t="str">
        <f>CRONOGRAMA!B3</f>
        <v>PREFEITURA MUNICIPAL DE OUVIDOR - GO</v>
      </c>
      <c r="C3" s="13"/>
      <c r="D3" s="14"/>
    </row>
    <row r="4" spans="1:4" x14ac:dyDescent="0.25">
      <c r="A4" s="11" t="str">
        <f>[3]CRONOGRAMA!A5</f>
        <v xml:space="preserve">Obra: </v>
      </c>
      <c r="B4" s="15" t="str">
        <f>'PLANILHA DE REFERÊNCIA'!B3</f>
        <v>MELHORIA EM I.P. DO MUNICÍPIO DE OUVIDOR - GO</v>
      </c>
      <c r="C4" s="16"/>
      <c r="D4" s="17"/>
    </row>
    <row r="5" spans="1:4" ht="13.5" thickBot="1" x14ac:dyDescent="0.3">
      <c r="A5" s="7"/>
      <c r="B5" s="6"/>
      <c r="C5" s="6"/>
      <c r="D5" s="18"/>
    </row>
    <row r="6" spans="1:4" x14ac:dyDescent="0.25">
      <c r="A6" s="19" t="s">
        <v>44</v>
      </c>
      <c r="B6" s="20" t="s">
        <v>45</v>
      </c>
      <c r="C6" s="21" t="s">
        <v>46</v>
      </c>
      <c r="D6" s="22" t="s">
        <v>47</v>
      </c>
    </row>
    <row r="7" spans="1:4" x14ac:dyDescent="0.25">
      <c r="A7" s="23" t="s">
        <v>48</v>
      </c>
      <c r="B7" s="24" t="str">
        <f>CRONOGRAMA!B8</f>
        <v>OBRA DE MELHORIA EM I.P.</v>
      </c>
      <c r="C7" s="25">
        <v>1</v>
      </c>
      <c r="D7" s="26">
        <f>'PLANILHA DE REFERÊNCIA - ATA'!J36</f>
        <v>2443878.52</v>
      </c>
    </row>
    <row r="8" spans="1:4" ht="15.75" customHeight="1" thickBot="1" x14ac:dyDescent="0.3">
      <c r="A8" s="200" t="s">
        <v>50</v>
      </c>
      <c r="B8" s="201"/>
      <c r="C8" s="27">
        <v>1</v>
      </c>
      <c r="D8" s="28">
        <f>TRUNC(SUM(D7:D7),2)</f>
        <v>2443878.52</v>
      </c>
    </row>
    <row r="10" spans="1:4" x14ac:dyDescent="0.25">
      <c r="A10" s="153" t="s">
        <v>205</v>
      </c>
      <c r="B10" s="154"/>
      <c r="C10" s="155"/>
      <c r="D10" s="154"/>
    </row>
    <row r="11" spans="1:4" x14ac:dyDescent="0.25">
      <c r="A11" s="153"/>
      <c r="B11" s="154"/>
      <c r="C11" s="155"/>
      <c r="D11" s="154"/>
    </row>
    <row r="12" spans="1:4" x14ac:dyDescent="0.25">
      <c r="A12" s="155"/>
      <c r="B12" s="155"/>
      <c r="C12" s="154" t="s">
        <v>204</v>
      </c>
      <c r="D12" s="155"/>
    </row>
    <row r="13" spans="1:4" x14ac:dyDescent="0.25">
      <c r="A13" s="155"/>
      <c r="B13" s="155"/>
      <c r="C13" s="154" t="s">
        <v>206</v>
      </c>
      <c r="D13" s="155"/>
    </row>
    <row r="14" spans="1:4" x14ac:dyDescent="0.25">
      <c r="A14" s="155"/>
      <c r="B14" s="155"/>
      <c r="C14" s="154" t="s">
        <v>207</v>
      </c>
      <c r="D14" s="155"/>
    </row>
    <row r="15" spans="1:4" x14ac:dyDescent="0.25">
      <c r="B15" s="31"/>
      <c r="C15" s="31"/>
      <c r="D15" s="31"/>
    </row>
  </sheetData>
  <mergeCells count="2">
    <mergeCell ref="A1:D1"/>
    <mergeCell ref="A8:B8"/>
  </mergeCells>
  <printOptions horizontalCentered="1"/>
  <pageMargins left="0.78740157480314965" right="0.78740157480314965" top="1.7716535433070868" bottom="0.78740157480314965" header="0" footer="0"/>
  <pageSetup paperSize="9" orientation="landscape" r:id="rId1"/>
  <headerFooter>
    <oddHeader>&amp;R&amp;G</oddHeader>
    <oddFooter>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19</vt:i4>
      </vt:variant>
    </vt:vector>
  </HeadingPairs>
  <TitlesOfParts>
    <vt:vector size="33" baseType="lpstr">
      <vt:lpstr>CONSUMO ATUAL OUVIDOR</vt:lpstr>
      <vt:lpstr>TABELA DE CONVERSÃO LED</vt:lpstr>
      <vt:lpstr>RESUMO</vt:lpstr>
      <vt:lpstr>PLANILHA DE REFERÊNCIA</vt:lpstr>
      <vt:lpstr>COMPOSIÇÕES</vt:lpstr>
      <vt:lpstr>COMPOSICAO BDI  1</vt:lpstr>
      <vt:lpstr>COMPOSICAO BDI  2</vt:lpstr>
      <vt:lpstr>CRONOGRAMA</vt:lpstr>
      <vt:lpstr>RESUMO - ATA</vt:lpstr>
      <vt:lpstr>PLANILHA DE REFERÊNCIA - ATA</vt:lpstr>
      <vt:lpstr>CRONOGRAMA - ATA</vt:lpstr>
      <vt:lpstr>RESUMO COM ADESÃO</vt:lpstr>
      <vt:lpstr>PLANILHA DE REF-SEM TELEG.</vt:lpstr>
      <vt:lpstr>PLANILHA DE ITENS DE ADESÃO</vt:lpstr>
      <vt:lpstr>'COMPOSICAO BDI  1'!Area_de_impressao</vt:lpstr>
      <vt:lpstr>'COMPOSICAO BDI  2'!Area_de_impressao</vt:lpstr>
      <vt:lpstr>COMPOSIÇÕES!Area_de_impressao</vt:lpstr>
      <vt:lpstr>'CONSUMO ATUAL OUVIDOR'!Area_de_impressao</vt:lpstr>
      <vt:lpstr>CRONOGRAMA!Area_de_impressao</vt:lpstr>
      <vt:lpstr>'CRONOGRAMA - ATA'!Area_de_impressao</vt:lpstr>
      <vt:lpstr>'PLANILHA DE ITENS DE ADESÃO'!Area_de_impressao</vt:lpstr>
      <vt:lpstr>'PLANILHA DE REFERÊNCIA'!Area_de_impressao</vt:lpstr>
      <vt:lpstr>'PLANILHA DE REFERÊNCIA - ATA'!Area_de_impressao</vt:lpstr>
      <vt:lpstr>'PLANILHA DE REF-SEM TELEG.'!Area_de_impressao</vt:lpstr>
      <vt:lpstr>RESUMO!Area_de_impressao</vt:lpstr>
      <vt:lpstr>'RESUMO - ATA'!Area_de_impressao</vt:lpstr>
      <vt:lpstr>'RESUMO COM ADESÃO'!Area_de_impressao</vt:lpstr>
      <vt:lpstr>'TABELA DE CONVERSÃO LED'!Area_de_impressao</vt:lpstr>
      <vt:lpstr>COMPOSIÇÕES!Titulos_de_impressao</vt:lpstr>
      <vt:lpstr>'PLANILHA DE ITENS DE ADESÃO'!Titulos_de_impressao</vt:lpstr>
      <vt:lpstr>'PLANILHA DE REFERÊNCIA'!Titulos_de_impressao</vt:lpstr>
      <vt:lpstr>'PLANILHA DE REFERÊNCIA - ATA'!Titulos_de_impressao</vt:lpstr>
      <vt:lpstr>'PLANILHA DE REF-SEM TELEG.'!Titulos_de_impressao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Faria Júnior</dc:creator>
  <cp:lastModifiedBy>Ouvidor</cp:lastModifiedBy>
  <cp:lastPrinted>2020-10-15T17:17:51Z</cp:lastPrinted>
  <dcterms:created xsi:type="dcterms:W3CDTF">2020-04-10T23:54:07Z</dcterms:created>
  <dcterms:modified xsi:type="dcterms:W3CDTF">2020-10-20T18:57:02Z</dcterms:modified>
</cp:coreProperties>
</file>