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IDOR-PC\servidor arquivos\NOVO SERVIDOR\MADALENA\CONCORRÊNCIA PÚBLICA\2023\01-2023 bosque\"/>
    </mc:Choice>
  </mc:AlternateContent>
  <bookViews>
    <workbookView xWindow="0" yWindow="0" windowWidth="24000" windowHeight="10425"/>
  </bookViews>
  <sheets>
    <sheet name="P.O." sheetId="1" r:id="rId1"/>
    <sheet name="C.F.F." sheetId="2" r:id="rId2"/>
    <sheet name="BDI" sheetId="3" r:id="rId3"/>
    <sheet name="COMP CIVIL" sheetId="4" r:id="rId4"/>
    <sheet name="COMP ELET" sheetId="5" r:id="rId5"/>
  </sheets>
  <externalReferences>
    <externalReference r:id="rId6"/>
  </externalReferences>
  <definedNames>
    <definedName name="____A1">#REF!</definedName>
    <definedName name="____a2">#REF!</definedName>
    <definedName name="____b1">#REF!</definedName>
    <definedName name="___A1">#REF!</definedName>
    <definedName name="___a2">#REF!</definedName>
    <definedName name="___b1">#REF!</definedName>
    <definedName name="__A1">#REF!</definedName>
    <definedName name="__a2">#REF!</definedName>
    <definedName name="__b1">#REF!</definedName>
    <definedName name="_A1">#REF!</definedName>
    <definedName name="_a2">#REF!</definedName>
    <definedName name="_b1">#REF!</definedName>
    <definedName name="A" localSheetId="4">#REF!</definedName>
    <definedName name="A">#REF!</definedName>
    <definedName name="aa" localSheetId="4">#REF!</definedName>
    <definedName name="aa">#REF!</definedName>
    <definedName name="AB" localSheetId="4">#REF!</definedName>
    <definedName name="AB">#REF!</definedName>
    <definedName name="AERG">#REF!</definedName>
    <definedName name="AGB">#REF!</definedName>
    <definedName name="Alvenaria_vedação">#REF!</definedName>
    <definedName name="bbb">#REF!</definedName>
    <definedName name="Camada_brita">#REF!</definedName>
    <definedName name="Camada_impermeabilizadora">#REF!</definedName>
    <definedName name="CARALHO">#REF!</definedName>
    <definedName name="ccccdddd">#REF!</definedName>
    <definedName name="Chapisco">#REF!</definedName>
    <definedName name="Cobertura">#REF!</definedName>
    <definedName name="COMPOS_PLAY">#REF!</definedName>
    <definedName name="Criteria">#REF!</definedName>
    <definedName name="Database">#REF!</definedName>
    <definedName name="desagio" localSheetId="4">#REF!</definedName>
    <definedName name="desagio">#REF!</definedName>
    <definedName name="DTF" localSheetId="4">#REF!</definedName>
    <definedName name="DTF">#REF!</definedName>
    <definedName name="DTI" localSheetId="4">#REF!</definedName>
    <definedName name="DTI">#REF!</definedName>
    <definedName name="Elemento_vazado">#REF!</definedName>
    <definedName name="Envelopamento" localSheetId="2">#REF!</definedName>
    <definedName name="Envelopamento" localSheetId="4">#REF!</definedName>
    <definedName name="Envelopamento">#REF!</definedName>
    <definedName name="ERT">#REF!</definedName>
    <definedName name="escav_linear" localSheetId="2">#REF!</definedName>
    <definedName name="escav_linear" localSheetId="4">#REF!</definedName>
    <definedName name="escav_linear">#REF!</definedName>
    <definedName name="Escavação">#REF!</definedName>
    <definedName name="Esquadrias">#REF!</definedName>
    <definedName name="Excel_BuiltIn_Print_Area_1">#REF!</definedName>
    <definedName name="Excel_BuiltIn_Print_Area_6">#REF!</definedName>
    <definedName name="Excel_BuiltIn_Print_Titles_2" localSheetId="4">#REF!</definedName>
    <definedName name="Excel_BuiltIn_Print_Titles_2">#REF!</definedName>
    <definedName name="Excel_BuiltIn_Print_Titles_33">#REF!</definedName>
    <definedName name="Extract">#REF!</definedName>
    <definedName name="FGAFHADFHNSAHFA">#REF!</definedName>
    <definedName name="Filtro">#REF!</definedName>
    <definedName name="FRDES">#REF!</definedName>
    <definedName name="hfdhsdjshjkdfghshsdhd">#REF!</definedName>
    <definedName name="HSFHSFSDFHARFHARTAYRYT">#REF!</definedName>
    <definedName name="hshgsfghsghshg">#REF!</definedName>
    <definedName name="hwaghwerytweryw">#REF!</definedName>
    <definedName name="Inst_hidráulicas">#REF!</definedName>
    <definedName name="Inst_sanitárias">#REF!</definedName>
    <definedName name="ir" localSheetId="4">#REF!</definedName>
    <definedName name="ir">#REF!</definedName>
    <definedName name="jfkjsgkçlajflçhs">#REF!</definedName>
    <definedName name="jkajlkjdlkfajfkajdçfjaçkdjfaçjf">#REF!</definedName>
    <definedName name="LF">#REF!</definedName>
    <definedName name="Locação">#REF!</definedName>
    <definedName name="Louças_acessórios">#REF!</definedName>
    <definedName name="LS">#REF!</definedName>
    <definedName name="MC_PARTE2">#REF!</definedName>
    <definedName name="Mecanica" localSheetId="4">#REF!</definedName>
    <definedName name="Mecanica">#REF!</definedName>
    <definedName name="NOIN" localSheetId="4">#REF!</definedName>
    <definedName name="NOIN">#REF!</definedName>
    <definedName name="Num_CH" localSheetId="2">#REF!</definedName>
    <definedName name="Num_CH" localSheetId="4">#REF!</definedName>
    <definedName name="Num_CH">#REF!</definedName>
    <definedName name="Num_CX" localSheetId="2">#REF!</definedName>
    <definedName name="Num_CX" localSheetId="4">#REF!</definedName>
    <definedName name="Num_CX">#REF!</definedName>
    <definedName name="Num_Poste" localSheetId="2">#REF!</definedName>
    <definedName name="Num_Poste" localSheetId="4">#REF!</definedName>
    <definedName name="Num_Poste">#REF!</definedName>
    <definedName name="Orc">#REF!</definedName>
    <definedName name="PAR" localSheetId="4">#REF!</definedName>
    <definedName name="PAR">#REF!</definedName>
    <definedName name="Pia_cozinha">#REF!</definedName>
    <definedName name="Pilar">#REF!</definedName>
    <definedName name="Pintura_cal">#REF!</definedName>
    <definedName name="Pintura_óleo">#REF!</definedName>
    <definedName name="Piso_cimentado">#REF!</definedName>
    <definedName name="Placa_de_cimento">#REF!</definedName>
    <definedName name="Placa_obra">#REF!</definedName>
    <definedName name="pp" localSheetId="4">#REF!</definedName>
    <definedName name="pp">#REF!</definedName>
    <definedName name="PPUMO" localSheetId="4">#REF!</definedName>
    <definedName name="PPUMO">#REF!</definedName>
    <definedName name="PU" localSheetId="4">#REF!</definedName>
    <definedName name="PU">#REF!</definedName>
    <definedName name="PUM" localSheetId="4">#REF!</definedName>
    <definedName name="PUM">#REF!</definedName>
    <definedName name="PUMO" localSheetId="4">#REF!</definedName>
    <definedName name="PUMO">#REF!</definedName>
    <definedName name="QF" localSheetId="4">#REF!</definedName>
    <definedName name="QF">#REF!</definedName>
    <definedName name="QI" localSheetId="4">#REF!</definedName>
    <definedName name="QI">#REF!</definedName>
    <definedName name="QTDE" localSheetId="4">#REF!</definedName>
    <definedName name="QTDE">#REF!</definedName>
    <definedName name="rasc">#REF!</definedName>
    <definedName name="Reaterro">#REF!</definedName>
    <definedName name="Reboco">#REF!</definedName>
    <definedName name="SAGASGA">#REF!</definedName>
    <definedName name="sdgshghs">#REF!</definedName>
    <definedName name="sgfskçldfksfçhsçjhs">#REF!</definedName>
    <definedName name="SHARED_FORMULA_0_12_0_12_1">#REF!</definedName>
    <definedName name="SHARED_FORMULA_0_246_0_246_1">#REF!</definedName>
    <definedName name="SHARED_FORMULA_0_7346_0_7346_2">#REF!</definedName>
    <definedName name="SHARED_FORMULA_1_13_1_13_1">#REF!</definedName>
    <definedName name="SHARED_FORMULA_1_141_1_141_1">#REF!</definedName>
    <definedName name="SHARED_FORMULA_1_205_1_205_1">#REF!</definedName>
    <definedName name="SHARED_FORMULA_1_77_1_77_1">#REF!</definedName>
    <definedName name="SHARED_FORMULA_11_12_11_12_1">#REF!</definedName>
    <definedName name="SHARED_FORMULA_11_163_11_163_1">#REF!</definedName>
    <definedName name="SHARED_FORMULA_11_173_11_173_1">#REF!</definedName>
    <definedName name="SHARED_FORMULA_11_185_11_185_1">#REF!</definedName>
    <definedName name="SHARED_FORMULA_11_195_11_195_1">#REF!</definedName>
    <definedName name="SHARED_FORMULA_11_78_11_78_1">#REF!</definedName>
    <definedName name="SHARED_FORMULA_2_12_2_12_1">#REF!</definedName>
    <definedName name="SHARED_FORMULA_2_125_2_125_1">#REF!</definedName>
    <definedName name="SHARED_FORMULA_2_163_2_163_1">#REF!</definedName>
    <definedName name="SHARED_FORMULA_2_173_2_173_1">#REF!</definedName>
    <definedName name="SHARED_FORMULA_2_185_2_185_1">#REF!</definedName>
    <definedName name="SHARED_FORMULA_2_195_2_195_1">#REF!</definedName>
    <definedName name="SHARED_FORMULA_2_203_2_203_1">#REF!</definedName>
    <definedName name="SHARED_FORMULA_2_240_2_240_1">#REF!</definedName>
    <definedName name="SHARED_FORMULA_2_30_2_30_1">#REF!</definedName>
    <definedName name="SHARED_FORMULA_2_62_2_62_1">#REF!</definedName>
    <definedName name="SHARED_FORMULA_2_87_2_87_1">#REF!</definedName>
    <definedName name="SHARED_FORMULA_5_1029_5_1029_7">#REF!</definedName>
    <definedName name="SHARED_FORMULA_5_106_5_106_7">#REF!</definedName>
    <definedName name="SHARED_FORMULA_5_1067_5_1067_7">#REF!</definedName>
    <definedName name="SHARED_FORMULA_5_1098_5_1098_7">#REF!</definedName>
    <definedName name="SHARED_FORMULA_5_1131_5_1131_7">#REF!</definedName>
    <definedName name="SHARED_FORMULA_5_1160_5_1160_7">#REF!</definedName>
    <definedName name="SHARED_FORMULA_5_1191_5_1191_7">#REF!</definedName>
    <definedName name="SHARED_FORMULA_5_1215_5_1215_7">#REF!</definedName>
    <definedName name="SHARED_FORMULA_5_1253_5_1253_7">#REF!</definedName>
    <definedName name="SHARED_FORMULA_5_1284_5_1284_7">#REF!</definedName>
    <definedName name="SHARED_FORMULA_5_13_5_13_7">#REF!</definedName>
    <definedName name="SHARED_FORMULA_5_1348_5_1348_7">#REF!</definedName>
    <definedName name="SHARED_FORMULA_5_1370_5_1370_7">#REF!</definedName>
    <definedName name="SHARED_FORMULA_5_1401_5_1401_7">#REF!</definedName>
    <definedName name="SHARED_FORMULA_5_1433_5_1433_7">#REF!</definedName>
    <definedName name="SHARED_FORMULA_5_168_5_168_7">#REF!</definedName>
    <definedName name="SHARED_FORMULA_5_200_5_200_7">#REF!</definedName>
    <definedName name="SHARED_FORMULA_5_230_5_230_7">#REF!</definedName>
    <definedName name="SHARED_FORMULA_5_263_5_263_7">#REF!</definedName>
    <definedName name="SHARED_FORMULA_5_293_5_293_7">#REF!</definedName>
    <definedName name="SHARED_FORMULA_5_325_5_325_7">#REF!</definedName>
    <definedName name="SHARED_FORMULA_5_355_5_355_7">#REF!</definedName>
    <definedName name="SHARED_FORMULA_5_386_5_386_7">#REF!</definedName>
    <definedName name="SHARED_FORMULA_5_416_5_416_7">#REF!</definedName>
    <definedName name="SHARED_FORMULA_5_44_5_44_7">#REF!</definedName>
    <definedName name="SHARED_FORMULA_5_449_5_449_7">#REF!</definedName>
    <definedName name="SHARED_FORMULA_5_480_5_480_7">#REF!</definedName>
    <definedName name="SHARED_FORMULA_5_509_5_509_7">#REF!</definedName>
    <definedName name="SHARED_FORMULA_5_540_5_540_7">#REF!</definedName>
    <definedName name="SHARED_FORMULA_5_571_5_571_7">#REF!</definedName>
    <definedName name="SHARED_FORMULA_5_603_5_603_7">#REF!</definedName>
    <definedName name="SHARED_FORMULA_5_635_5_635_7">#REF!</definedName>
    <definedName name="SHARED_FORMULA_5_664_5_664_7">#REF!</definedName>
    <definedName name="SHARED_FORMULA_5_695_5_695_7">#REF!</definedName>
    <definedName name="SHARED_FORMULA_5_719_5_719_7">#REF!</definedName>
    <definedName name="SHARED_FORMULA_5_75_5_75_7">#REF!</definedName>
    <definedName name="SHARED_FORMULA_5_750_5_750_7">#REF!</definedName>
    <definedName name="SHARED_FORMULA_5_788_5_788_7">#REF!</definedName>
    <definedName name="SHARED_FORMULA_5_812_5_812_7">#REF!</definedName>
    <definedName name="SHARED_FORMULA_5_874_5_874_7">#REF!</definedName>
    <definedName name="SHARED_FORMULA_5_905_5_905_7">#REF!</definedName>
    <definedName name="SHARED_FORMULA_5_944_5_944_7">#REF!</definedName>
    <definedName name="SHARED_FORMULA_5_976_5_976_7">#REF!</definedName>
    <definedName name="SHARED_FORMULA_5_998_5_998_7">#REF!</definedName>
    <definedName name="SHARED_FORMULA_6_1025_6_1025_7">#REF!</definedName>
    <definedName name="SHARED_FORMULA_6_1056_6_1056_7">#REF!</definedName>
    <definedName name="SHARED_FORMULA_6_1087_6_1087_7">#REF!</definedName>
    <definedName name="SHARED_FORMULA_6_1118_6_1118_7">#REF!</definedName>
    <definedName name="SHARED_FORMULA_6_1149_6_1149_7">#REF!</definedName>
    <definedName name="SHARED_FORMULA_6_1180_6_1180_7">#REF!</definedName>
    <definedName name="SHARED_FORMULA_6_12_6_12_1">#REF!</definedName>
    <definedName name="SHARED_FORMULA_6_1211_6_1211_7">#REF!</definedName>
    <definedName name="SHARED_FORMULA_6_1242_6_1242_7">#REF!</definedName>
    <definedName name="SHARED_FORMULA_6_126_6_126_7">#REF!</definedName>
    <definedName name="SHARED_FORMULA_6_1273_6_1273_7">#REF!</definedName>
    <definedName name="SHARED_FORMULA_6_1304_6_1304_7">#REF!</definedName>
    <definedName name="SHARED_FORMULA_6_1335_6_1335_7">#REF!</definedName>
    <definedName name="SHARED_FORMULA_6_1366_6_1366_7">#REF!</definedName>
    <definedName name="SHARED_FORMULA_6_137_6_137_1">#REF!</definedName>
    <definedName name="SHARED_FORMULA_6_1397_6_1397_7">#REF!</definedName>
    <definedName name="SHARED_FORMULA_6_157_6_157_7">#REF!</definedName>
    <definedName name="SHARED_FORMULA_6_162_6_162_1">#REF!</definedName>
    <definedName name="SHARED_FORMULA_6_172_6_172_1">#REF!</definedName>
    <definedName name="SHARED_FORMULA_6_184_6_184_1">#REF!</definedName>
    <definedName name="SHARED_FORMULA_6_188_6_188_7">#REF!</definedName>
    <definedName name="SHARED_FORMULA_6_194_6_194_1">#REF!</definedName>
    <definedName name="SHARED_FORMULA_6_2_6_2_7">#REF!</definedName>
    <definedName name="SHARED_FORMULA_6_219_6_219_7">#REF!</definedName>
    <definedName name="SHARED_FORMULA_6_233_6_233_1">#REF!</definedName>
    <definedName name="SHARED_FORMULA_6_250_6_250_7">#REF!</definedName>
    <definedName name="SHARED_FORMULA_6_281_6_281_7">#REF!</definedName>
    <definedName name="SHARED_FORMULA_6_312_6_312_7">#REF!</definedName>
    <definedName name="SHARED_FORMULA_6_33_6_33_7">#REF!</definedName>
    <definedName name="SHARED_FORMULA_6_343_6_343_7">#REF!</definedName>
    <definedName name="SHARED_FORMULA_6_374_6_374_7">#REF!</definedName>
    <definedName name="SHARED_FORMULA_6_405_6_405_7">#REF!</definedName>
    <definedName name="SHARED_FORMULA_6_436_6_436_7">#REF!</definedName>
    <definedName name="SHARED_FORMULA_6_467_6_467_7">#REF!</definedName>
    <definedName name="SHARED_FORMULA_6_498_6_498_7">#REF!</definedName>
    <definedName name="SHARED_FORMULA_6_529_6_529_7">#REF!</definedName>
    <definedName name="SHARED_FORMULA_6_560_6_560_7">#REF!</definedName>
    <definedName name="SHARED_FORMULA_6_591_6_591_7">#REF!</definedName>
    <definedName name="SHARED_FORMULA_6_622_6_622_7">#REF!</definedName>
    <definedName name="SHARED_FORMULA_6_64_6_64_7">#REF!</definedName>
    <definedName name="SHARED_FORMULA_6_653_6_653_7">#REF!</definedName>
    <definedName name="SHARED_FORMULA_6_684_6_684_7">#REF!</definedName>
    <definedName name="SHARED_FORMULA_6_715_6_715_7">#REF!</definedName>
    <definedName name="SHARED_FORMULA_6_7345_6_7345_2">#REF!</definedName>
    <definedName name="SHARED_FORMULA_6_746_6_746_7">#REF!</definedName>
    <definedName name="SHARED_FORMULA_6_77_6_77_1">#REF!</definedName>
    <definedName name="SHARED_FORMULA_6_777_6_777_7">#REF!</definedName>
    <definedName name="SHARED_FORMULA_6_808_6_808_7">#REF!</definedName>
    <definedName name="SHARED_FORMULA_6_839_6_839_7">#REF!</definedName>
    <definedName name="SHARED_FORMULA_6_870_6_870_7">#REF!</definedName>
    <definedName name="SHARED_FORMULA_6_901_6_901_7">#REF!</definedName>
    <definedName name="SHARED_FORMULA_6_932_6_932_7">#REF!</definedName>
    <definedName name="SHARED_FORMULA_6_95_6_95_7">#REF!</definedName>
    <definedName name="SHARED_FORMULA_6_963_6_963_7">#REF!</definedName>
    <definedName name="SHARED_FORMULA_6_994_6_994_7">#REF!</definedName>
    <definedName name="SHARED_FORMULA_8_11_8_11_3">#REF!</definedName>
    <definedName name="STM" localSheetId="4">#REF!</definedName>
    <definedName name="STM">#REF!</definedName>
    <definedName name="STMM" localSheetId="4">#REF!</definedName>
    <definedName name="STMM">#REF!</definedName>
    <definedName name="STMO" localSheetId="4">#REF!</definedName>
    <definedName name="STMO">#REF!</definedName>
    <definedName name="STMO1" localSheetId="4">#REF!</definedName>
    <definedName name="STMO1">#REF!</definedName>
    <definedName name="taxa" localSheetId="4">#REF!</definedName>
    <definedName name="taxa">#REF!</definedName>
    <definedName name="teste">#REF!</definedName>
    <definedName name="total" localSheetId="4">#REF!</definedName>
    <definedName name="total">#REF!</definedName>
    <definedName name="Verga">#REF!</definedName>
    <definedName name="VGY">#REF!</definedName>
    <definedName name="Volume" localSheetId="4">#REF!</definedName>
    <definedName name="Volume">#REF!</definedName>
    <definedName name="vpf" localSheetId="4">#REF!</definedName>
    <definedName name="vpf">#REF!</definedName>
    <definedName name="vpi" localSheetId="4">#REF!</definedName>
    <definedName name="vpi">#REF!</definedName>
  </definedNames>
  <calcPr calcId="152511"/>
</workbook>
</file>

<file path=xl/calcChain.xml><?xml version="1.0" encoding="utf-8"?>
<calcChain xmlns="http://schemas.openxmlformats.org/spreadsheetml/2006/main">
  <c r="G578" i="5" l="1"/>
  <c r="G577" i="5"/>
  <c r="G576" i="5"/>
  <c r="G575" i="5"/>
  <c r="D575" i="5"/>
  <c r="C575" i="5"/>
  <c r="G574" i="5"/>
  <c r="D574" i="5"/>
  <c r="C574" i="5"/>
  <c r="G573" i="5"/>
  <c r="D573" i="5"/>
  <c r="C573" i="5"/>
  <c r="G572" i="5"/>
  <c r="G579" i="5" s="1"/>
  <c r="D572" i="5"/>
  <c r="C572" i="5"/>
  <c r="G569" i="5"/>
  <c r="D569" i="5"/>
  <c r="C569" i="5"/>
  <c r="G568" i="5"/>
  <c r="D568" i="5"/>
  <c r="C568" i="5"/>
  <c r="G567" i="5"/>
  <c r="D567" i="5"/>
  <c r="C567" i="5"/>
  <c r="G566" i="5"/>
  <c r="D566" i="5"/>
  <c r="C566" i="5"/>
  <c r="G565" i="5"/>
  <c r="G570" i="5" s="1"/>
  <c r="G581" i="5" s="1"/>
  <c r="D565" i="5"/>
  <c r="C565" i="5"/>
  <c r="G558" i="5"/>
  <c r="G557" i="5"/>
  <c r="G556" i="5"/>
  <c r="G559" i="5" s="1"/>
  <c r="G555" i="5"/>
  <c r="D555" i="5"/>
  <c r="C555" i="5"/>
  <c r="G554" i="5"/>
  <c r="D554" i="5"/>
  <c r="C554" i="5"/>
  <c r="G553" i="5"/>
  <c r="D553" i="5"/>
  <c r="C553" i="5"/>
  <c r="G552" i="5"/>
  <c r="D552" i="5"/>
  <c r="C552" i="5"/>
  <c r="G551" i="5"/>
  <c r="D551" i="5"/>
  <c r="C551" i="5"/>
  <c r="G550" i="5"/>
  <c r="D550" i="5"/>
  <c r="C550" i="5"/>
  <c r="G549" i="5"/>
  <c r="D549" i="5"/>
  <c r="C549" i="5"/>
  <c r="G548" i="5"/>
  <c r="D548" i="5"/>
  <c r="C548" i="5"/>
  <c r="G547" i="5"/>
  <c r="D547" i="5"/>
  <c r="C547" i="5"/>
  <c r="G546" i="5"/>
  <c r="D546" i="5"/>
  <c r="C546" i="5"/>
  <c r="G545" i="5"/>
  <c r="D545" i="5"/>
  <c r="C545" i="5"/>
  <c r="G544" i="5"/>
  <c r="D544" i="5"/>
  <c r="C544" i="5"/>
  <c r="G541" i="5"/>
  <c r="D541" i="5"/>
  <c r="C541" i="5"/>
  <c r="G540" i="5"/>
  <c r="D540" i="5"/>
  <c r="C540" i="5"/>
  <c r="G539" i="5"/>
  <c r="D539" i="5"/>
  <c r="C539" i="5"/>
  <c r="G538" i="5"/>
  <c r="D538" i="5"/>
  <c r="C538" i="5"/>
  <c r="G537" i="5"/>
  <c r="D537" i="5"/>
  <c r="C537" i="5"/>
  <c r="G536" i="5"/>
  <c r="G542" i="5" s="1"/>
  <c r="D536" i="5"/>
  <c r="C536" i="5"/>
  <c r="G530" i="5"/>
  <c r="G529" i="5"/>
  <c r="G528" i="5"/>
  <c r="G527" i="5"/>
  <c r="G526" i="5"/>
  <c r="D526" i="5"/>
  <c r="C526" i="5"/>
  <c r="G525" i="5"/>
  <c r="D525" i="5"/>
  <c r="C525" i="5"/>
  <c r="G524" i="5"/>
  <c r="D524" i="5"/>
  <c r="C524" i="5"/>
  <c r="G523" i="5"/>
  <c r="D523" i="5"/>
  <c r="C523" i="5"/>
  <c r="G522" i="5"/>
  <c r="D522" i="5"/>
  <c r="C522" i="5"/>
  <c r="G521" i="5"/>
  <c r="D521" i="5"/>
  <c r="C521" i="5"/>
  <c r="G520" i="5"/>
  <c r="D520" i="5"/>
  <c r="C520" i="5"/>
  <c r="G519" i="5"/>
  <c r="D519" i="5"/>
  <c r="C519" i="5"/>
  <c r="G518" i="5"/>
  <c r="D518" i="5"/>
  <c r="C518" i="5"/>
  <c r="G517" i="5"/>
  <c r="D517" i="5"/>
  <c r="C517" i="5"/>
  <c r="G516" i="5"/>
  <c r="D516" i="5"/>
  <c r="C516" i="5"/>
  <c r="G513" i="5"/>
  <c r="D513" i="5"/>
  <c r="C513" i="5"/>
  <c r="G512" i="5"/>
  <c r="D512" i="5"/>
  <c r="C512" i="5"/>
  <c r="G511" i="5"/>
  <c r="D511" i="5"/>
  <c r="C511" i="5"/>
  <c r="G510" i="5"/>
  <c r="D510" i="5"/>
  <c r="C510" i="5"/>
  <c r="G509" i="5"/>
  <c r="D509" i="5"/>
  <c r="C509" i="5"/>
  <c r="G508" i="5"/>
  <c r="G514" i="5" s="1"/>
  <c r="G532" i="5" s="1"/>
  <c r="D508" i="5"/>
  <c r="C508" i="5"/>
  <c r="G500" i="5"/>
  <c r="G499" i="5"/>
  <c r="G498" i="5"/>
  <c r="G502" i="5" s="1"/>
  <c r="G497" i="5"/>
  <c r="D497" i="5"/>
  <c r="C497" i="5"/>
  <c r="G496" i="5"/>
  <c r="D496" i="5"/>
  <c r="C496" i="5"/>
  <c r="G495" i="5"/>
  <c r="D495" i="5"/>
  <c r="C495" i="5"/>
  <c r="G494" i="5"/>
  <c r="D494" i="5"/>
  <c r="C494" i="5"/>
  <c r="G493" i="5"/>
  <c r="D493" i="5"/>
  <c r="C493" i="5"/>
  <c r="G492" i="5"/>
  <c r="D492" i="5"/>
  <c r="C492" i="5"/>
  <c r="G491" i="5"/>
  <c r="D491" i="5"/>
  <c r="C491" i="5"/>
  <c r="G488" i="5"/>
  <c r="D488" i="5"/>
  <c r="C488" i="5"/>
  <c r="G487" i="5"/>
  <c r="D487" i="5"/>
  <c r="C487" i="5"/>
  <c r="G486" i="5"/>
  <c r="D486" i="5"/>
  <c r="C486" i="5"/>
  <c r="G485" i="5"/>
  <c r="D485" i="5"/>
  <c r="C485" i="5"/>
  <c r="G484" i="5"/>
  <c r="D484" i="5"/>
  <c r="C484" i="5"/>
  <c r="G483" i="5"/>
  <c r="G489" i="5" s="1"/>
  <c r="G504" i="5" s="1"/>
  <c r="D483" i="5"/>
  <c r="C483" i="5"/>
  <c r="G475" i="5"/>
  <c r="G474" i="5"/>
  <c r="G473" i="5"/>
  <c r="D473" i="5"/>
  <c r="C473" i="5"/>
  <c r="G472" i="5"/>
  <c r="D472" i="5"/>
  <c r="C472" i="5"/>
  <c r="G471" i="5"/>
  <c r="D471" i="5"/>
  <c r="C471" i="5"/>
  <c r="G470" i="5"/>
  <c r="D470" i="5"/>
  <c r="C470" i="5"/>
  <c r="G469" i="5"/>
  <c r="D469" i="5"/>
  <c r="C469" i="5"/>
  <c r="G468" i="5"/>
  <c r="D468" i="5"/>
  <c r="C468" i="5"/>
  <c r="G467" i="5"/>
  <c r="D467" i="5"/>
  <c r="C467" i="5"/>
  <c r="G466" i="5"/>
  <c r="G477" i="5" s="1"/>
  <c r="D466" i="5"/>
  <c r="C466" i="5"/>
  <c r="G464" i="5"/>
  <c r="G463" i="5"/>
  <c r="D463" i="5"/>
  <c r="C463" i="5"/>
  <c r="G462" i="5"/>
  <c r="D462" i="5"/>
  <c r="C462" i="5"/>
  <c r="G461" i="5"/>
  <c r="D461" i="5"/>
  <c r="C461" i="5"/>
  <c r="G460" i="5"/>
  <c r="D460" i="5"/>
  <c r="C460" i="5"/>
  <c r="G459" i="5"/>
  <c r="D459" i="5"/>
  <c r="C459" i="5"/>
  <c r="G452" i="5"/>
  <c r="G453" i="5" s="1"/>
  <c r="G451" i="5"/>
  <c r="D451" i="5"/>
  <c r="C451" i="5"/>
  <c r="G450" i="5"/>
  <c r="D450" i="5"/>
  <c r="C450" i="5"/>
  <c r="G449" i="5"/>
  <c r="D449" i="5"/>
  <c r="C449" i="5"/>
  <c r="G448" i="5"/>
  <c r="D448" i="5"/>
  <c r="C448" i="5"/>
  <c r="G447" i="5"/>
  <c r="D447" i="5"/>
  <c r="C447" i="5"/>
  <c r="G446" i="5"/>
  <c r="D446" i="5"/>
  <c r="C446" i="5"/>
  <c r="G445" i="5"/>
  <c r="D445" i="5"/>
  <c r="C445" i="5"/>
  <c r="G444" i="5"/>
  <c r="D444" i="5"/>
  <c r="C444" i="5"/>
  <c r="G443" i="5"/>
  <c r="D443" i="5"/>
  <c r="C443" i="5"/>
  <c r="G442" i="5"/>
  <c r="D442" i="5"/>
  <c r="C442" i="5"/>
  <c r="G439" i="5"/>
  <c r="D439" i="5"/>
  <c r="C439" i="5"/>
  <c r="G438" i="5"/>
  <c r="D438" i="5"/>
  <c r="C438" i="5"/>
  <c r="G437" i="5"/>
  <c r="D437" i="5"/>
  <c r="C437" i="5"/>
  <c r="G436" i="5"/>
  <c r="G440" i="5" s="1"/>
  <c r="G455" i="5" s="1"/>
  <c r="D436" i="5"/>
  <c r="C436" i="5"/>
  <c r="G430" i="5"/>
  <c r="G429" i="5"/>
  <c r="G426" i="5"/>
  <c r="D426" i="5"/>
  <c r="C426" i="5"/>
  <c r="G425" i="5"/>
  <c r="G427" i="5" s="1"/>
  <c r="G432" i="5" s="1"/>
  <c r="D425" i="5"/>
  <c r="C425" i="5"/>
  <c r="G418" i="5"/>
  <c r="G417" i="5"/>
  <c r="G419" i="5" s="1"/>
  <c r="D417" i="5"/>
  <c r="C417" i="5"/>
  <c r="G415" i="5"/>
  <c r="G414" i="5"/>
  <c r="D414" i="5"/>
  <c r="C414" i="5"/>
  <c r="G413" i="5"/>
  <c r="D413" i="5"/>
  <c r="C413" i="5"/>
  <c r="G412" i="5"/>
  <c r="D412" i="5"/>
  <c r="C412" i="5"/>
  <c r="G411" i="5"/>
  <c r="D411" i="5"/>
  <c r="C411" i="5"/>
  <c r="G410" i="5"/>
  <c r="D410" i="5"/>
  <c r="C410" i="5"/>
  <c r="G403" i="5"/>
  <c r="G404" i="5" s="1"/>
  <c r="G402" i="5"/>
  <c r="D402" i="5"/>
  <c r="C402" i="5"/>
  <c r="G399" i="5"/>
  <c r="D399" i="5"/>
  <c r="C399" i="5"/>
  <c r="G398" i="5"/>
  <c r="D398" i="5"/>
  <c r="C398" i="5"/>
  <c r="G397" i="5"/>
  <c r="D397" i="5"/>
  <c r="C397" i="5"/>
  <c r="G396" i="5"/>
  <c r="D396" i="5"/>
  <c r="C396" i="5"/>
  <c r="G395" i="5"/>
  <c r="G400" i="5" s="1"/>
  <c r="G406" i="5" s="1"/>
  <c r="D395" i="5"/>
  <c r="C395" i="5"/>
  <c r="G389" i="5"/>
  <c r="G388" i="5"/>
  <c r="G385" i="5"/>
  <c r="D385" i="5"/>
  <c r="C385" i="5"/>
  <c r="G384" i="5"/>
  <c r="G386" i="5" s="1"/>
  <c r="G391" i="5" s="1"/>
  <c r="D384" i="5"/>
  <c r="C384" i="5"/>
  <c r="G377" i="5"/>
  <c r="G378" i="5" s="1"/>
  <c r="G375" i="5"/>
  <c r="G380" i="5" s="1"/>
  <c r="G374" i="5"/>
  <c r="D374" i="5"/>
  <c r="C374" i="5"/>
  <c r="G373" i="5"/>
  <c r="D373" i="5"/>
  <c r="C373" i="5"/>
  <c r="G366" i="5"/>
  <c r="G367" i="5" s="1"/>
  <c r="G363" i="5"/>
  <c r="D363" i="5"/>
  <c r="C363" i="5"/>
  <c r="G362" i="5"/>
  <c r="G364" i="5" s="1"/>
  <c r="D362" i="5"/>
  <c r="C362" i="5"/>
  <c r="G356" i="5"/>
  <c r="G355" i="5"/>
  <c r="G354" i="5"/>
  <c r="D354" i="5"/>
  <c r="C354" i="5"/>
  <c r="G351" i="5"/>
  <c r="D351" i="5"/>
  <c r="C351" i="5"/>
  <c r="G350" i="5"/>
  <c r="D350" i="5"/>
  <c r="C350" i="5"/>
  <c r="G349" i="5"/>
  <c r="D349" i="5"/>
  <c r="C349" i="5"/>
  <c r="G348" i="5"/>
  <c r="D348" i="5"/>
  <c r="C348" i="5"/>
  <c r="G347" i="5"/>
  <c r="G352" i="5" s="1"/>
  <c r="G358" i="5" s="1"/>
  <c r="D347" i="5"/>
  <c r="C347" i="5"/>
  <c r="G340" i="5"/>
  <c r="G339" i="5"/>
  <c r="G341" i="5" s="1"/>
  <c r="D339" i="5"/>
  <c r="C339" i="5"/>
  <c r="G337" i="5"/>
  <c r="G343" i="5" s="1"/>
  <c r="G336" i="5"/>
  <c r="D336" i="5"/>
  <c r="C336" i="5"/>
  <c r="G335" i="5"/>
  <c r="D335" i="5"/>
  <c r="C335" i="5"/>
  <c r="G334" i="5"/>
  <c r="D334" i="5"/>
  <c r="C334" i="5"/>
  <c r="G333" i="5"/>
  <c r="D333" i="5"/>
  <c r="C333" i="5"/>
  <c r="G332" i="5"/>
  <c r="D332" i="5"/>
  <c r="C332" i="5"/>
  <c r="G325" i="5"/>
  <c r="G324" i="5"/>
  <c r="G323" i="5"/>
  <c r="D323" i="5"/>
  <c r="C323" i="5"/>
  <c r="G322" i="5"/>
  <c r="D322" i="5"/>
  <c r="C322" i="5"/>
  <c r="G321" i="5"/>
  <c r="D321" i="5"/>
  <c r="C321" i="5"/>
  <c r="G320" i="5"/>
  <c r="D320" i="5"/>
  <c r="C320" i="5"/>
  <c r="G319" i="5"/>
  <c r="D319" i="5"/>
  <c r="C319" i="5"/>
  <c r="G318" i="5"/>
  <c r="D318" i="5"/>
  <c r="C318" i="5"/>
  <c r="G317" i="5"/>
  <c r="D317" i="5"/>
  <c r="C317" i="5"/>
  <c r="G316" i="5"/>
  <c r="D316" i="5"/>
  <c r="C316" i="5"/>
  <c r="G315" i="5"/>
  <c r="D315" i="5"/>
  <c r="C315" i="5"/>
  <c r="G314" i="5"/>
  <c r="D314" i="5"/>
  <c r="C314" i="5"/>
  <c r="G313" i="5"/>
  <c r="D313" i="5"/>
  <c r="C313" i="5"/>
  <c r="G312" i="5"/>
  <c r="D312" i="5"/>
  <c r="C312" i="5"/>
  <c r="G311" i="5"/>
  <c r="D311" i="5"/>
  <c r="C311" i="5"/>
  <c r="G310" i="5"/>
  <c r="D310" i="5"/>
  <c r="C310" i="5"/>
  <c r="G309" i="5"/>
  <c r="D309" i="5"/>
  <c r="C309" i="5"/>
  <c r="G308" i="5"/>
  <c r="G326" i="5" s="1"/>
  <c r="D308" i="5"/>
  <c r="C308" i="5"/>
  <c r="G305" i="5"/>
  <c r="D305" i="5"/>
  <c r="C305" i="5"/>
  <c r="G304" i="5"/>
  <c r="D304" i="5"/>
  <c r="C304" i="5"/>
  <c r="G303" i="5"/>
  <c r="D303" i="5"/>
  <c r="C303" i="5"/>
  <c r="G302" i="5"/>
  <c r="G306" i="5" s="1"/>
  <c r="G328" i="5" s="1"/>
  <c r="D302" i="5"/>
  <c r="C302" i="5"/>
  <c r="G295" i="5"/>
  <c r="G294" i="5"/>
  <c r="G293" i="5"/>
  <c r="D293" i="5"/>
  <c r="C293" i="5"/>
  <c r="G292" i="5"/>
  <c r="D292" i="5"/>
  <c r="C292" i="5"/>
  <c r="G291" i="5"/>
  <c r="D291" i="5"/>
  <c r="C291" i="5"/>
  <c r="G290" i="5"/>
  <c r="D290" i="5"/>
  <c r="C290" i="5"/>
  <c r="G289" i="5"/>
  <c r="D289" i="5"/>
  <c r="C289" i="5"/>
  <c r="G288" i="5"/>
  <c r="D288" i="5"/>
  <c r="C288" i="5"/>
  <c r="G287" i="5"/>
  <c r="D287" i="5"/>
  <c r="C287" i="5"/>
  <c r="G286" i="5"/>
  <c r="D286" i="5"/>
  <c r="C286" i="5"/>
  <c r="G285" i="5"/>
  <c r="D285" i="5"/>
  <c r="C285" i="5"/>
  <c r="G284" i="5"/>
  <c r="D284" i="5"/>
  <c r="C284" i="5"/>
  <c r="G283" i="5"/>
  <c r="D283" i="5"/>
  <c r="C283" i="5"/>
  <c r="G282" i="5"/>
  <c r="D282" i="5"/>
  <c r="C282" i="5"/>
  <c r="G281" i="5"/>
  <c r="D281" i="5"/>
  <c r="C281" i="5"/>
  <c r="G280" i="5"/>
  <c r="D280" i="5"/>
  <c r="C280" i="5"/>
  <c r="G279" i="5"/>
  <c r="D279" i="5"/>
  <c r="C279" i="5"/>
  <c r="G278" i="5"/>
  <c r="G296" i="5" s="1"/>
  <c r="D278" i="5"/>
  <c r="C278" i="5"/>
  <c r="G277" i="5"/>
  <c r="D277" i="5"/>
  <c r="C277" i="5"/>
  <c r="G274" i="5"/>
  <c r="D274" i="5"/>
  <c r="C274" i="5"/>
  <c r="G273" i="5"/>
  <c r="D273" i="5"/>
  <c r="C273" i="5"/>
  <c r="G272" i="5"/>
  <c r="D272" i="5"/>
  <c r="C272" i="5"/>
  <c r="G271" i="5"/>
  <c r="G275" i="5" s="1"/>
  <c r="D271" i="5"/>
  <c r="C271" i="5"/>
  <c r="G264" i="5"/>
  <c r="G263" i="5"/>
  <c r="G262" i="5"/>
  <c r="G261" i="5"/>
  <c r="G260" i="5"/>
  <c r="G259" i="5"/>
  <c r="G258" i="5"/>
  <c r="G257" i="5"/>
  <c r="D257" i="5"/>
  <c r="C257" i="5"/>
  <c r="G256" i="5"/>
  <c r="D256" i="5"/>
  <c r="C256" i="5"/>
  <c r="G255" i="5"/>
  <c r="D255" i="5"/>
  <c r="C255" i="5"/>
  <c r="G254" i="5"/>
  <c r="D254" i="5"/>
  <c r="C254" i="5"/>
  <c r="G253" i="5"/>
  <c r="D253" i="5"/>
  <c r="C253" i="5"/>
  <c r="G252" i="5"/>
  <c r="D252" i="5"/>
  <c r="C252" i="5"/>
  <c r="G251" i="5"/>
  <c r="D251" i="5"/>
  <c r="C251" i="5"/>
  <c r="G250" i="5"/>
  <c r="D250" i="5"/>
  <c r="C250" i="5"/>
  <c r="G249" i="5"/>
  <c r="D249" i="5"/>
  <c r="C249" i="5"/>
  <c r="G248" i="5"/>
  <c r="D248" i="5"/>
  <c r="C248" i="5"/>
  <c r="G247" i="5"/>
  <c r="D247" i="5"/>
  <c r="C247" i="5"/>
  <c r="G246" i="5"/>
  <c r="G245" i="5"/>
  <c r="D245" i="5"/>
  <c r="C245" i="5"/>
  <c r="G244" i="5"/>
  <c r="D244" i="5"/>
  <c r="C244" i="5"/>
  <c r="G243" i="5"/>
  <c r="D243" i="5"/>
  <c r="C243" i="5"/>
  <c r="G242" i="5"/>
  <c r="D242" i="5"/>
  <c r="C242" i="5"/>
  <c r="G241" i="5"/>
  <c r="D241" i="5"/>
  <c r="C241" i="5"/>
  <c r="G240" i="5"/>
  <c r="D240" i="5"/>
  <c r="C240" i="5"/>
  <c r="G239" i="5"/>
  <c r="G265" i="5" s="1"/>
  <c r="D239" i="5"/>
  <c r="C239" i="5"/>
  <c r="G237" i="5"/>
  <c r="G236" i="5"/>
  <c r="D236" i="5"/>
  <c r="C236" i="5"/>
  <c r="G235" i="5"/>
  <c r="D235" i="5"/>
  <c r="C235" i="5"/>
  <c r="G234" i="5"/>
  <c r="D234" i="5"/>
  <c r="C234" i="5"/>
  <c r="G233" i="5"/>
  <c r="D233" i="5"/>
  <c r="C233" i="5"/>
  <c r="G226" i="5"/>
  <c r="G225" i="5"/>
  <c r="G224" i="5"/>
  <c r="G223" i="5"/>
  <c r="G222" i="5"/>
  <c r="G221" i="5"/>
  <c r="G220" i="5"/>
  <c r="G219" i="5"/>
  <c r="D219" i="5"/>
  <c r="C219" i="5"/>
  <c r="G218" i="5"/>
  <c r="D218" i="5"/>
  <c r="C218" i="5"/>
  <c r="G217" i="5"/>
  <c r="D217" i="5"/>
  <c r="C217" i="5"/>
  <c r="G216" i="5"/>
  <c r="D216" i="5"/>
  <c r="C216" i="5"/>
  <c r="G215" i="5"/>
  <c r="D215" i="5"/>
  <c r="C215" i="5"/>
  <c r="G214" i="5"/>
  <c r="D214" i="5"/>
  <c r="C214" i="5"/>
  <c r="G213" i="5"/>
  <c r="D213" i="5"/>
  <c r="C213" i="5"/>
  <c r="G212" i="5"/>
  <c r="D212" i="5"/>
  <c r="C212" i="5"/>
  <c r="G211" i="5"/>
  <c r="D211" i="5"/>
  <c r="C211" i="5"/>
  <c r="G210" i="5"/>
  <c r="D210" i="5"/>
  <c r="C210" i="5"/>
  <c r="G209" i="5"/>
  <c r="D209" i="5"/>
  <c r="C209" i="5"/>
  <c r="G208" i="5"/>
  <c r="G207" i="5"/>
  <c r="D207" i="5"/>
  <c r="C207" i="5"/>
  <c r="G206" i="5"/>
  <c r="D206" i="5"/>
  <c r="C206" i="5"/>
  <c r="G205" i="5"/>
  <c r="D205" i="5"/>
  <c r="C205" i="5"/>
  <c r="G204" i="5"/>
  <c r="D204" i="5"/>
  <c r="C204" i="5"/>
  <c r="G203" i="5"/>
  <c r="D203" i="5"/>
  <c r="C203" i="5"/>
  <c r="G202" i="5"/>
  <c r="D202" i="5"/>
  <c r="C202" i="5"/>
  <c r="G201" i="5"/>
  <c r="G227" i="5" s="1"/>
  <c r="D201" i="5"/>
  <c r="C201" i="5"/>
  <c r="G198" i="5"/>
  <c r="D198" i="5"/>
  <c r="C198" i="5"/>
  <c r="G197" i="5"/>
  <c r="D197" i="5"/>
  <c r="C197" i="5"/>
  <c r="G196" i="5"/>
  <c r="D196" i="5"/>
  <c r="C196" i="5"/>
  <c r="G195" i="5"/>
  <c r="G199" i="5" s="1"/>
  <c r="G229" i="5" s="1"/>
  <c r="D195" i="5"/>
  <c r="C195" i="5"/>
  <c r="G188" i="5"/>
  <c r="G187" i="5"/>
  <c r="G186" i="5"/>
  <c r="G185" i="5"/>
  <c r="G184" i="5"/>
  <c r="G183" i="5"/>
  <c r="G182" i="5"/>
  <c r="G181" i="5"/>
  <c r="G180" i="5"/>
  <c r="D180" i="5"/>
  <c r="C180" i="5"/>
  <c r="G179" i="5"/>
  <c r="D179" i="5"/>
  <c r="C179" i="5"/>
  <c r="G178" i="5"/>
  <c r="D178" i="5"/>
  <c r="C178" i="5"/>
  <c r="G177" i="5"/>
  <c r="D177" i="5"/>
  <c r="C177" i="5"/>
  <c r="G176" i="5"/>
  <c r="D176" i="5"/>
  <c r="C176" i="5"/>
  <c r="G175" i="5"/>
  <c r="D175" i="5"/>
  <c r="C175" i="5"/>
  <c r="G174" i="5"/>
  <c r="D174" i="5"/>
  <c r="C174" i="5"/>
  <c r="G173" i="5"/>
  <c r="D173" i="5"/>
  <c r="C173" i="5"/>
  <c r="G172" i="5"/>
  <c r="D172" i="5"/>
  <c r="C172" i="5"/>
  <c r="G171" i="5"/>
  <c r="D171" i="5"/>
  <c r="C171" i="5"/>
  <c r="G170" i="5"/>
  <c r="D170" i="5"/>
  <c r="C170" i="5"/>
  <c r="G169" i="5"/>
  <c r="D169" i="5"/>
  <c r="C169" i="5"/>
  <c r="G168" i="5"/>
  <c r="D168" i="5"/>
  <c r="C168" i="5"/>
  <c r="G167" i="5"/>
  <c r="D167" i="5"/>
  <c r="C167" i="5"/>
  <c r="G166" i="5"/>
  <c r="D166" i="5"/>
  <c r="C166" i="5"/>
  <c r="G165" i="5"/>
  <c r="D165" i="5"/>
  <c r="C165" i="5"/>
  <c r="G164" i="5"/>
  <c r="D164" i="5"/>
  <c r="C164" i="5"/>
  <c r="G163" i="5"/>
  <c r="D163" i="5"/>
  <c r="C163" i="5"/>
  <c r="G162" i="5"/>
  <c r="D162" i="5"/>
  <c r="C162" i="5"/>
  <c r="G161" i="5"/>
  <c r="G189" i="5" s="1"/>
  <c r="D161" i="5"/>
  <c r="C161" i="5"/>
  <c r="G158" i="5"/>
  <c r="D158" i="5"/>
  <c r="C158" i="5"/>
  <c r="G157" i="5"/>
  <c r="D157" i="5"/>
  <c r="C157" i="5"/>
  <c r="G156" i="5"/>
  <c r="D156" i="5"/>
  <c r="C156" i="5"/>
  <c r="G155" i="5"/>
  <c r="D155" i="5"/>
  <c r="C155" i="5"/>
  <c r="G148" i="5"/>
  <c r="G147" i="5"/>
  <c r="G146" i="5"/>
  <c r="G145" i="5"/>
  <c r="G144" i="5"/>
  <c r="G143" i="5"/>
  <c r="G142" i="5"/>
  <c r="G141" i="5"/>
  <c r="G140" i="5"/>
  <c r="G149" i="5" s="1"/>
  <c r="G139" i="5"/>
  <c r="D139" i="5"/>
  <c r="C139" i="5"/>
  <c r="G138" i="5"/>
  <c r="D138" i="5"/>
  <c r="C138" i="5"/>
  <c r="G137" i="5"/>
  <c r="D137" i="5"/>
  <c r="C137" i="5"/>
  <c r="G136" i="5"/>
  <c r="D136" i="5"/>
  <c r="C136" i="5"/>
  <c r="G135" i="5"/>
  <c r="D135" i="5"/>
  <c r="C135" i="5"/>
  <c r="G134" i="5"/>
  <c r="D134" i="5"/>
  <c r="C134" i="5"/>
  <c r="G133" i="5"/>
  <c r="D133" i="5"/>
  <c r="C133" i="5"/>
  <c r="G132" i="5"/>
  <c r="D132" i="5"/>
  <c r="C132" i="5"/>
  <c r="G131" i="5"/>
  <c r="D131" i="5"/>
  <c r="C131" i="5"/>
  <c r="G130" i="5"/>
  <c r="D130" i="5"/>
  <c r="C130" i="5"/>
  <c r="G129" i="5"/>
  <c r="D129" i="5"/>
  <c r="C129" i="5"/>
  <c r="G128" i="5"/>
  <c r="D128" i="5"/>
  <c r="C128" i="5"/>
  <c r="G127" i="5"/>
  <c r="D127" i="5"/>
  <c r="C127" i="5"/>
  <c r="G126" i="5"/>
  <c r="D126" i="5"/>
  <c r="C126" i="5"/>
  <c r="G125" i="5"/>
  <c r="D125" i="5"/>
  <c r="C125" i="5"/>
  <c r="G124" i="5"/>
  <c r="D124" i="5"/>
  <c r="C124" i="5"/>
  <c r="G123" i="5"/>
  <c r="D123" i="5"/>
  <c r="C123" i="5"/>
  <c r="G122" i="5"/>
  <c r="D122" i="5"/>
  <c r="C122" i="5"/>
  <c r="G121" i="5"/>
  <c r="D121" i="5"/>
  <c r="C121" i="5"/>
  <c r="G120" i="5"/>
  <c r="D120" i="5"/>
  <c r="C120" i="5"/>
  <c r="G119" i="5"/>
  <c r="D119" i="5"/>
  <c r="C119" i="5"/>
  <c r="G118" i="5"/>
  <c r="D118" i="5"/>
  <c r="C118" i="5"/>
  <c r="G117" i="5"/>
  <c r="D117" i="5"/>
  <c r="C117" i="5"/>
  <c r="G116" i="5"/>
  <c r="D116" i="5"/>
  <c r="C116" i="5"/>
  <c r="G115" i="5"/>
  <c r="D115" i="5"/>
  <c r="C115" i="5"/>
  <c r="G114" i="5"/>
  <c r="D114" i="5"/>
  <c r="C114" i="5"/>
  <c r="G113" i="5"/>
  <c r="D113" i="5"/>
  <c r="C113" i="5"/>
  <c r="G112" i="5"/>
  <c r="D112" i="5"/>
  <c r="C112" i="5"/>
  <c r="G109" i="5"/>
  <c r="D109" i="5"/>
  <c r="C109" i="5"/>
  <c r="G108" i="5"/>
  <c r="D108" i="5"/>
  <c r="C108" i="5"/>
  <c r="G107" i="5"/>
  <c r="D107" i="5"/>
  <c r="C107" i="5"/>
  <c r="G106" i="5"/>
  <c r="G110" i="5" s="1"/>
  <c r="D106" i="5"/>
  <c r="C106" i="5"/>
  <c r="G99" i="5"/>
  <c r="G98" i="5"/>
  <c r="G97" i="5"/>
  <c r="D97" i="5"/>
  <c r="C97" i="5"/>
  <c r="G96" i="5"/>
  <c r="D96" i="5"/>
  <c r="C96" i="5"/>
  <c r="G95" i="5"/>
  <c r="D95" i="5"/>
  <c r="C95" i="5"/>
  <c r="G94" i="5"/>
  <c r="D94" i="5"/>
  <c r="C94" i="5"/>
  <c r="G93" i="5"/>
  <c r="D93" i="5"/>
  <c r="C93" i="5"/>
  <c r="G92" i="5"/>
  <c r="D92" i="5"/>
  <c r="C92" i="5"/>
  <c r="G91" i="5"/>
  <c r="D91" i="5"/>
  <c r="C91" i="5"/>
  <c r="G90" i="5"/>
  <c r="D90" i="5"/>
  <c r="C90" i="5"/>
  <c r="G89" i="5"/>
  <c r="D89" i="5"/>
  <c r="C89" i="5"/>
  <c r="G88" i="5"/>
  <c r="D88" i="5"/>
  <c r="C88" i="5"/>
  <c r="G87" i="5"/>
  <c r="D87" i="5"/>
  <c r="C87" i="5"/>
  <c r="G86" i="5"/>
  <c r="G100" i="5" s="1"/>
  <c r="D86" i="5"/>
  <c r="G85" i="5"/>
  <c r="D85" i="5"/>
  <c r="C85" i="5"/>
  <c r="G82" i="5"/>
  <c r="D82" i="5"/>
  <c r="C82" i="5"/>
  <c r="G81" i="5"/>
  <c r="D81" i="5"/>
  <c r="C81" i="5"/>
  <c r="G80" i="5"/>
  <c r="D80" i="5"/>
  <c r="C80" i="5"/>
  <c r="G79" i="5"/>
  <c r="G83" i="5" s="1"/>
  <c r="D79" i="5"/>
  <c r="C79" i="5"/>
  <c r="G72" i="5"/>
  <c r="G71" i="5"/>
  <c r="G68" i="5"/>
  <c r="D68" i="5"/>
  <c r="C68" i="5"/>
  <c r="G67" i="5"/>
  <c r="D67" i="5"/>
  <c r="C67" i="5"/>
  <c r="G66" i="5"/>
  <c r="D66" i="5"/>
  <c r="C66" i="5"/>
  <c r="G60" i="5"/>
  <c r="G59" i="5"/>
  <c r="G56" i="5"/>
  <c r="D56" i="5"/>
  <c r="C56" i="5"/>
  <c r="G55" i="5"/>
  <c r="D55" i="5"/>
  <c r="C55" i="5"/>
  <c r="G54" i="5"/>
  <c r="G57" i="5" s="1"/>
  <c r="G62" i="5" s="1"/>
  <c r="D54" i="5"/>
  <c r="C54" i="5"/>
  <c r="G50" i="5"/>
  <c r="G47" i="5"/>
  <c r="G48" i="5" s="1"/>
  <c r="G45" i="5"/>
  <c r="G44" i="5"/>
  <c r="D44" i="5"/>
  <c r="C44" i="5"/>
  <c r="G43" i="5"/>
  <c r="D43" i="5"/>
  <c r="C43" i="5"/>
  <c r="G42" i="5"/>
  <c r="D42" i="5"/>
  <c r="C42" i="5"/>
  <c r="G35" i="5"/>
  <c r="G34" i="5"/>
  <c r="G33" i="5"/>
  <c r="G32" i="5"/>
  <c r="G31" i="5"/>
  <c r="G30" i="5"/>
  <c r="G29" i="5"/>
  <c r="G28" i="5"/>
  <c r="G27" i="5"/>
  <c r="D27" i="5"/>
  <c r="C27" i="5"/>
  <c r="G26" i="5"/>
  <c r="D26" i="5"/>
  <c r="C26" i="5"/>
  <c r="G25" i="5"/>
  <c r="D25" i="5"/>
  <c r="C25" i="5"/>
  <c r="G24" i="5"/>
  <c r="D24" i="5"/>
  <c r="C24" i="5"/>
  <c r="G23" i="5"/>
  <c r="D23" i="5"/>
  <c r="C23" i="5"/>
  <c r="G22" i="5"/>
  <c r="D22" i="5"/>
  <c r="C22" i="5"/>
  <c r="G21" i="5"/>
  <c r="D21" i="5"/>
  <c r="C21" i="5"/>
  <c r="G20" i="5"/>
  <c r="D20" i="5"/>
  <c r="G19" i="5"/>
  <c r="D19" i="5"/>
  <c r="C19" i="5"/>
  <c r="G18" i="5"/>
  <c r="D18" i="5"/>
  <c r="C18" i="5"/>
  <c r="G17" i="5"/>
  <c r="D17" i="5"/>
  <c r="C17" i="5"/>
  <c r="G16" i="5"/>
  <c r="D16" i="5"/>
  <c r="C16" i="5"/>
  <c r="G15" i="5"/>
  <c r="D15" i="5"/>
  <c r="G14" i="5"/>
  <c r="D14" i="5"/>
  <c r="C14" i="5"/>
  <c r="G13" i="5"/>
  <c r="D13" i="5"/>
  <c r="C13" i="5"/>
  <c r="G12" i="5"/>
  <c r="G36" i="5" s="1"/>
  <c r="D12" i="5"/>
  <c r="C12" i="5"/>
  <c r="G9" i="5"/>
  <c r="D9" i="5"/>
  <c r="C9" i="5"/>
  <c r="G8" i="5"/>
  <c r="D8" i="5"/>
  <c r="C8" i="5"/>
  <c r="G7" i="5"/>
  <c r="D7" i="5"/>
  <c r="C7" i="5"/>
  <c r="G6" i="5"/>
  <c r="G10" i="5" s="1"/>
  <c r="G38" i="5" s="1"/>
  <c r="D6" i="5"/>
  <c r="C6" i="5"/>
  <c r="G113" i="4"/>
  <c r="G112" i="4"/>
  <c r="G111" i="4"/>
  <c r="F110" i="4" s="1"/>
  <c r="G110" i="4" s="1"/>
  <c r="G108" i="4"/>
  <c r="G107" i="4"/>
  <c r="G106" i="4"/>
  <c r="G105" i="4"/>
  <c r="G104" i="4"/>
  <c r="G103" i="4"/>
  <c r="G102" i="4"/>
  <c r="G101" i="4"/>
  <c r="G100" i="4"/>
  <c r="G99" i="4"/>
  <c r="G98" i="4"/>
  <c r="G97" i="4"/>
  <c r="G96" i="4"/>
  <c r="G95" i="4"/>
  <c r="G94" i="4"/>
  <c r="G93" i="4"/>
  <c r="G92" i="4"/>
  <c r="G91" i="4"/>
  <c r="G90" i="4"/>
  <c r="G89" i="4"/>
  <c r="G88" i="4"/>
  <c r="G87" i="4"/>
  <c r="G86" i="4"/>
  <c r="G85" i="4"/>
  <c r="G84" i="4"/>
  <c r="F83" i="4" s="1"/>
  <c r="G83" i="4" s="1"/>
  <c r="G81" i="4"/>
  <c r="G80" i="4"/>
  <c r="G79" i="4"/>
  <c r="G78" i="4"/>
  <c r="G77" i="4"/>
  <c r="G76" i="4"/>
  <c r="G75" i="4"/>
  <c r="G74" i="4"/>
  <c r="G71" i="4"/>
  <c r="G70" i="4"/>
  <c r="G69" i="4"/>
  <c r="G68" i="4"/>
  <c r="G67" i="4"/>
  <c r="G66" i="4"/>
  <c r="G65" i="4"/>
  <c r="G64" i="4"/>
  <c r="G61" i="4"/>
  <c r="G60" i="4"/>
  <c r="G59" i="4"/>
  <c r="G58" i="4"/>
  <c r="G57" i="4"/>
  <c r="G56" i="4"/>
  <c r="G55" i="4"/>
  <c r="G54" i="4"/>
  <c r="F50" i="4" s="1"/>
  <c r="G50" i="4" s="1"/>
  <c r="G53" i="4"/>
  <c r="G52" i="4"/>
  <c r="G51" i="4"/>
  <c r="G48" i="4"/>
  <c r="G47" i="4"/>
  <c r="G46" i="4"/>
  <c r="G45" i="4"/>
  <c r="G44" i="4"/>
  <c r="G43" i="4"/>
  <c r="G42" i="4"/>
  <c r="G41" i="4"/>
  <c r="G40" i="4"/>
  <c r="G39" i="4"/>
  <c r="F38" i="4"/>
  <c r="G38" i="4" s="1"/>
  <c r="G36" i="4"/>
  <c r="G35" i="4"/>
  <c r="G34" i="4"/>
  <c r="G33" i="4"/>
  <c r="G32" i="4"/>
  <c r="G31" i="4"/>
  <c r="G30" i="4"/>
  <c r="G29" i="4"/>
  <c r="G28" i="4"/>
  <c r="G25" i="4"/>
  <c r="G24" i="4"/>
  <c r="G23" i="4"/>
  <c r="G22" i="4"/>
  <c r="G21" i="4"/>
  <c r="G20" i="4"/>
  <c r="G19" i="4"/>
  <c r="G16" i="4"/>
  <c r="G15" i="4"/>
  <c r="G14" i="4"/>
  <c r="G13" i="4"/>
  <c r="G12" i="4"/>
  <c r="F11" i="4"/>
  <c r="G11" i="4" s="1"/>
  <c r="G9" i="4"/>
  <c r="G8" i="4"/>
  <c r="G7" i="4"/>
  <c r="G6" i="4"/>
  <c r="G5" i="4"/>
  <c r="G4" i="4"/>
  <c r="F4" i="4"/>
  <c r="J11" i="3"/>
  <c r="J10" i="3"/>
  <c r="J9" i="3"/>
  <c r="J8" i="3"/>
  <c r="Z21" i="2"/>
  <c r="AB21" i="2" s="1"/>
  <c r="AD21" i="2" s="1"/>
  <c r="AF21" i="2" s="1"/>
  <c r="AH21" i="2" s="1"/>
  <c r="AJ21" i="2" s="1"/>
  <c r="AL21" i="2" s="1"/>
  <c r="AN21" i="2" s="1"/>
  <c r="H21" i="2"/>
  <c r="J21" i="2" s="1"/>
  <c r="L21" i="2" s="1"/>
  <c r="N21" i="2" s="1"/>
  <c r="P21" i="2" s="1"/>
  <c r="R21" i="2" s="1"/>
  <c r="T21" i="2" s="1"/>
  <c r="V21" i="2" s="1"/>
  <c r="X21" i="2" s="1"/>
  <c r="F21" i="2"/>
  <c r="C21" i="2"/>
  <c r="L20" i="2"/>
  <c r="N20" i="2" s="1"/>
  <c r="P20" i="2" s="1"/>
  <c r="R20" i="2" s="1"/>
  <c r="T20" i="2" s="1"/>
  <c r="V20" i="2" s="1"/>
  <c r="X20" i="2" s="1"/>
  <c r="Z20" i="2" s="1"/>
  <c r="AB20" i="2" s="1"/>
  <c r="AD20" i="2" s="1"/>
  <c r="AF20" i="2" s="1"/>
  <c r="AH20" i="2" s="1"/>
  <c r="AJ20" i="2" s="1"/>
  <c r="AL20" i="2" s="1"/>
  <c r="AN20" i="2" s="1"/>
  <c r="F20" i="2"/>
  <c r="H20" i="2" s="1"/>
  <c r="J20" i="2" s="1"/>
  <c r="C20" i="2"/>
  <c r="L19" i="2"/>
  <c r="N19" i="2" s="1"/>
  <c r="P19" i="2" s="1"/>
  <c r="R19" i="2" s="1"/>
  <c r="T19" i="2" s="1"/>
  <c r="V19" i="2" s="1"/>
  <c r="X19" i="2" s="1"/>
  <c r="Z19" i="2" s="1"/>
  <c r="AB19" i="2" s="1"/>
  <c r="AD19" i="2" s="1"/>
  <c r="AF19" i="2" s="1"/>
  <c r="AH19" i="2" s="1"/>
  <c r="AJ19" i="2" s="1"/>
  <c r="AL19" i="2" s="1"/>
  <c r="AN19" i="2" s="1"/>
  <c r="H19" i="2"/>
  <c r="J19" i="2" s="1"/>
  <c r="F19" i="2"/>
  <c r="C19" i="2"/>
  <c r="F18" i="2"/>
  <c r="H18" i="2" s="1"/>
  <c r="J18" i="2" s="1"/>
  <c r="L18" i="2" s="1"/>
  <c r="N18" i="2" s="1"/>
  <c r="P18" i="2" s="1"/>
  <c r="R18" i="2" s="1"/>
  <c r="T18" i="2" s="1"/>
  <c r="V18" i="2" s="1"/>
  <c r="X18" i="2" s="1"/>
  <c r="Z18" i="2" s="1"/>
  <c r="AB18" i="2" s="1"/>
  <c r="AD18" i="2" s="1"/>
  <c r="AF18" i="2" s="1"/>
  <c r="AH18" i="2" s="1"/>
  <c r="AJ18" i="2" s="1"/>
  <c r="AL18" i="2" s="1"/>
  <c r="AN18" i="2" s="1"/>
  <c r="C18" i="2"/>
  <c r="F17" i="2"/>
  <c r="H17" i="2" s="1"/>
  <c r="J17" i="2" s="1"/>
  <c r="L17" i="2" s="1"/>
  <c r="N17" i="2" s="1"/>
  <c r="P17" i="2" s="1"/>
  <c r="R17" i="2" s="1"/>
  <c r="T17" i="2" s="1"/>
  <c r="V17" i="2" s="1"/>
  <c r="X17" i="2" s="1"/>
  <c r="Z17" i="2" s="1"/>
  <c r="AB17" i="2" s="1"/>
  <c r="AD17" i="2" s="1"/>
  <c r="AF17" i="2" s="1"/>
  <c r="AH17" i="2" s="1"/>
  <c r="AJ17" i="2" s="1"/>
  <c r="AL17" i="2" s="1"/>
  <c r="AN17" i="2" s="1"/>
  <c r="C17" i="2"/>
  <c r="P16" i="2"/>
  <c r="R16" i="2" s="1"/>
  <c r="T16" i="2" s="1"/>
  <c r="V16" i="2" s="1"/>
  <c r="X16" i="2" s="1"/>
  <c r="Z16" i="2" s="1"/>
  <c r="AB16" i="2" s="1"/>
  <c r="AD16" i="2" s="1"/>
  <c r="AF16" i="2" s="1"/>
  <c r="AH16" i="2" s="1"/>
  <c r="AJ16" i="2" s="1"/>
  <c r="AL16" i="2" s="1"/>
  <c r="AN16" i="2" s="1"/>
  <c r="N16" i="2"/>
  <c r="H16" i="2"/>
  <c r="J16" i="2" s="1"/>
  <c r="L16" i="2" s="1"/>
  <c r="F16" i="2"/>
  <c r="C16" i="2"/>
  <c r="F15" i="2"/>
  <c r="H15" i="2" s="1"/>
  <c r="J15" i="2" s="1"/>
  <c r="L15" i="2" s="1"/>
  <c r="N15" i="2" s="1"/>
  <c r="P15" i="2" s="1"/>
  <c r="R15" i="2" s="1"/>
  <c r="T15" i="2" s="1"/>
  <c r="V15" i="2" s="1"/>
  <c r="X15" i="2" s="1"/>
  <c r="Z15" i="2" s="1"/>
  <c r="AB15" i="2" s="1"/>
  <c r="AD15" i="2" s="1"/>
  <c r="AF15" i="2" s="1"/>
  <c r="AH15" i="2" s="1"/>
  <c r="AJ15" i="2" s="1"/>
  <c r="AL15" i="2" s="1"/>
  <c r="AN15" i="2" s="1"/>
  <c r="C15" i="2"/>
  <c r="AB14" i="2"/>
  <c r="AD14" i="2" s="1"/>
  <c r="AF14" i="2" s="1"/>
  <c r="AH14" i="2" s="1"/>
  <c r="AJ14" i="2" s="1"/>
  <c r="AL14" i="2" s="1"/>
  <c r="AN14" i="2" s="1"/>
  <c r="R14" i="2"/>
  <c r="T14" i="2" s="1"/>
  <c r="V14" i="2" s="1"/>
  <c r="X14" i="2" s="1"/>
  <c r="Z14" i="2" s="1"/>
  <c r="P14" i="2"/>
  <c r="J14" i="2"/>
  <c r="L14" i="2" s="1"/>
  <c r="N14" i="2" s="1"/>
  <c r="H14" i="2"/>
  <c r="F14" i="2"/>
  <c r="C14" i="2"/>
  <c r="H13" i="2"/>
  <c r="J13" i="2" s="1"/>
  <c r="L13" i="2" s="1"/>
  <c r="N13" i="2" s="1"/>
  <c r="P13" i="2" s="1"/>
  <c r="R13" i="2" s="1"/>
  <c r="T13" i="2" s="1"/>
  <c r="V13" i="2" s="1"/>
  <c r="X13" i="2" s="1"/>
  <c r="Z13" i="2" s="1"/>
  <c r="AB13" i="2" s="1"/>
  <c r="AD13" i="2" s="1"/>
  <c r="AF13" i="2" s="1"/>
  <c r="AH13" i="2" s="1"/>
  <c r="AJ13" i="2" s="1"/>
  <c r="AL13" i="2" s="1"/>
  <c r="AN13" i="2" s="1"/>
  <c r="F13" i="2"/>
  <c r="C13" i="2"/>
  <c r="F12" i="2"/>
  <c r="H12" i="2" s="1"/>
  <c r="J12" i="2" s="1"/>
  <c r="L12" i="2" s="1"/>
  <c r="N12" i="2" s="1"/>
  <c r="P12" i="2" s="1"/>
  <c r="R12" i="2" s="1"/>
  <c r="T12" i="2" s="1"/>
  <c r="V12" i="2" s="1"/>
  <c r="X12" i="2" s="1"/>
  <c r="Z12" i="2" s="1"/>
  <c r="AB12" i="2" s="1"/>
  <c r="AD12" i="2" s="1"/>
  <c r="AF12" i="2" s="1"/>
  <c r="AH12" i="2" s="1"/>
  <c r="AJ12" i="2" s="1"/>
  <c r="AL12" i="2" s="1"/>
  <c r="AN12" i="2" s="1"/>
  <c r="C12" i="2"/>
  <c r="AF11" i="2"/>
  <c r="AH11" i="2" s="1"/>
  <c r="AJ11" i="2" s="1"/>
  <c r="AL11" i="2" s="1"/>
  <c r="AN11" i="2" s="1"/>
  <c r="T11" i="2"/>
  <c r="V11" i="2" s="1"/>
  <c r="X11" i="2" s="1"/>
  <c r="Z11" i="2" s="1"/>
  <c r="AB11" i="2" s="1"/>
  <c r="AD11" i="2" s="1"/>
  <c r="J11" i="2"/>
  <c r="L11" i="2" s="1"/>
  <c r="N11" i="2" s="1"/>
  <c r="P11" i="2" s="1"/>
  <c r="R11" i="2" s="1"/>
  <c r="H11" i="2"/>
  <c r="F11" i="2"/>
  <c r="C11" i="2"/>
  <c r="AJ10" i="2"/>
  <c r="AL10" i="2" s="1"/>
  <c r="AN10" i="2" s="1"/>
  <c r="AH10" i="2"/>
  <c r="V10" i="2"/>
  <c r="X10" i="2" s="1"/>
  <c r="Z10" i="2" s="1"/>
  <c r="AB10" i="2" s="1"/>
  <c r="AD10" i="2" s="1"/>
  <c r="AF10" i="2" s="1"/>
  <c r="L10" i="2"/>
  <c r="N10" i="2" s="1"/>
  <c r="P10" i="2" s="1"/>
  <c r="R10" i="2" s="1"/>
  <c r="T10" i="2" s="1"/>
  <c r="H10" i="2"/>
  <c r="J10" i="2" s="1"/>
  <c r="F10" i="2"/>
  <c r="C10" i="2"/>
  <c r="F9" i="2"/>
  <c r="H9" i="2" s="1"/>
  <c r="J9" i="2" s="1"/>
  <c r="L9" i="2" s="1"/>
  <c r="N9" i="2" s="1"/>
  <c r="P9" i="2" s="1"/>
  <c r="R9" i="2" s="1"/>
  <c r="T9" i="2" s="1"/>
  <c r="V9" i="2" s="1"/>
  <c r="X9" i="2" s="1"/>
  <c r="Z9" i="2" s="1"/>
  <c r="AB9" i="2" s="1"/>
  <c r="AD9" i="2" s="1"/>
  <c r="AF9" i="2" s="1"/>
  <c r="AH9" i="2" s="1"/>
  <c r="AJ9" i="2" s="1"/>
  <c r="AL9" i="2" s="1"/>
  <c r="AN9" i="2" s="1"/>
  <c r="C9" i="2"/>
  <c r="V8" i="2"/>
  <c r="X8" i="2" s="1"/>
  <c r="Z8" i="2" s="1"/>
  <c r="AB8" i="2" s="1"/>
  <c r="AD8" i="2" s="1"/>
  <c r="AF8" i="2" s="1"/>
  <c r="AH8" i="2" s="1"/>
  <c r="AJ8" i="2" s="1"/>
  <c r="AL8" i="2" s="1"/>
  <c r="AN8" i="2" s="1"/>
  <c r="P8" i="2"/>
  <c r="R8" i="2" s="1"/>
  <c r="T8" i="2" s="1"/>
  <c r="F8" i="2"/>
  <c r="H8" i="2" s="1"/>
  <c r="J8" i="2" s="1"/>
  <c r="L8" i="2" s="1"/>
  <c r="N8" i="2" s="1"/>
  <c r="C8" i="2"/>
  <c r="T7" i="2"/>
  <c r="V7" i="2" s="1"/>
  <c r="X7" i="2" s="1"/>
  <c r="Z7" i="2" s="1"/>
  <c r="AB7" i="2" s="1"/>
  <c r="AD7" i="2" s="1"/>
  <c r="AF7" i="2" s="1"/>
  <c r="AH7" i="2" s="1"/>
  <c r="AJ7" i="2" s="1"/>
  <c r="AL7" i="2" s="1"/>
  <c r="AN7" i="2" s="1"/>
  <c r="N7" i="2"/>
  <c r="P7" i="2" s="1"/>
  <c r="R7" i="2" s="1"/>
  <c r="H7" i="2"/>
  <c r="J7" i="2" s="1"/>
  <c r="L7" i="2" s="1"/>
  <c r="F7" i="2"/>
  <c r="C7" i="2"/>
  <c r="AN6" i="2"/>
  <c r="AB6" i="2"/>
  <c r="AD6" i="2" s="1"/>
  <c r="AF6" i="2" s="1"/>
  <c r="AH6" i="2" s="1"/>
  <c r="AJ6" i="2" s="1"/>
  <c r="AL6" i="2" s="1"/>
  <c r="T6" i="2"/>
  <c r="V6" i="2" s="1"/>
  <c r="X6" i="2" s="1"/>
  <c r="Z6" i="2" s="1"/>
  <c r="L6" i="2"/>
  <c r="N6" i="2" s="1"/>
  <c r="P6" i="2" s="1"/>
  <c r="R6" i="2" s="1"/>
  <c r="F6" i="2"/>
  <c r="H6" i="2" s="1"/>
  <c r="J6" i="2" s="1"/>
  <c r="C6" i="2"/>
  <c r="AF5" i="2"/>
  <c r="AH5" i="2" s="1"/>
  <c r="AJ5" i="2" s="1"/>
  <c r="AL5" i="2" s="1"/>
  <c r="AN5" i="2" s="1"/>
  <c r="AB5" i="2"/>
  <c r="AD5" i="2" s="1"/>
  <c r="P5" i="2"/>
  <c r="R5" i="2" s="1"/>
  <c r="T5" i="2" s="1"/>
  <c r="V5" i="2" s="1"/>
  <c r="X5" i="2" s="1"/>
  <c r="Z5" i="2" s="1"/>
  <c r="H5" i="2"/>
  <c r="J5" i="2" s="1"/>
  <c r="L5" i="2" s="1"/>
  <c r="N5" i="2" s="1"/>
  <c r="F5" i="2"/>
  <c r="C5" i="2"/>
  <c r="F27" i="4" l="1"/>
  <c r="G27" i="4" s="1"/>
  <c r="F73" i="4"/>
  <c r="G73" i="4" s="1"/>
  <c r="F63" i="4"/>
  <c r="G63" i="4" s="1"/>
  <c r="D38" i="3"/>
  <c r="G3" i="1" s="1"/>
  <c r="F18" i="4"/>
  <c r="G18" i="4" s="1"/>
  <c r="G151" i="5"/>
  <c r="G102" i="5"/>
  <c r="G298" i="5"/>
  <c r="G421" i="5"/>
  <c r="G267" i="5"/>
  <c r="G69" i="5"/>
  <c r="G75" i="5" s="1"/>
  <c r="G159" i="5"/>
  <c r="G191" i="5" s="1"/>
  <c r="G73" i="5"/>
  <c r="G369" i="5"/>
  <c r="G479" i="5"/>
  <c r="G561" i="5"/>
  <c r="H1042" i="1" l="1"/>
  <c r="I1042" i="1" s="1"/>
  <c r="H1039" i="1"/>
  <c r="I1039" i="1" s="1"/>
  <c r="H1026" i="1"/>
  <c r="I1026" i="1" s="1"/>
  <c r="H1023" i="1"/>
  <c r="I1023" i="1" s="1"/>
  <c r="H1020" i="1"/>
  <c r="I1020" i="1" s="1"/>
  <c r="H1031" i="1"/>
  <c r="I1031" i="1" s="1"/>
  <c r="H1027" i="1"/>
  <c r="I1027" i="1" s="1"/>
  <c r="H1034" i="1"/>
  <c r="I1034" i="1" s="1"/>
  <c r="H1030" i="1"/>
  <c r="I1030" i="1" s="1"/>
  <c r="H1025" i="1"/>
  <c r="I1025" i="1" s="1"/>
  <c r="H1021" i="1"/>
  <c r="I1021" i="1" s="1"/>
  <c r="H1017" i="1"/>
  <c r="I1017" i="1" s="1"/>
  <c r="H1013" i="1"/>
  <c r="I1013" i="1" s="1"/>
  <c r="H1005" i="1"/>
  <c r="I1005" i="1" s="1"/>
  <c r="H998" i="1"/>
  <c r="I998" i="1" s="1"/>
  <c r="H994" i="1"/>
  <c r="I994" i="1" s="1"/>
  <c r="H986" i="1"/>
  <c r="I986" i="1" s="1"/>
  <c r="H979" i="1"/>
  <c r="I979" i="1" s="1"/>
  <c r="H975" i="1"/>
  <c r="I975" i="1" s="1"/>
  <c r="H968" i="1"/>
  <c r="I968" i="1" s="1"/>
  <c r="H964" i="1"/>
  <c r="I964" i="1" s="1"/>
  <c r="H961" i="1"/>
  <c r="I961" i="1" s="1"/>
  <c r="H958" i="1"/>
  <c r="I958" i="1" s="1"/>
  <c r="H955" i="1"/>
  <c r="I955" i="1" s="1"/>
  <c r="H952" i="1"/>
  <c r="I952" i="1" s="1"/>
  <c r="H949" i="1"/>
  <c r="I949" i="1" s="1"/>
  <c r="H946" i="1"/>
  <c r="I946" i="1" s="1"/>
  <c r="H943" i="1"/>
  <c r="I943" i="1" s="1"/>
  <c r="H940" i="1"/>
  <c r="I940" i="1" s="1"/>
  <c r="H937" i="1"/>
  <c r="I937" i="1" s="1"/>
  <c r="H933" i="1"/>
  <c r="I933" i="1" s="1"/>
  <c r="H930" i="1"/>
  <c r="I930" i="1" s="1"/>
  <c r="H927" i="1"/>
  <c r="I927" i="1" s="1"/>
  <c r="H924" i="1"/>
  <c r="I924" i="1" s="1"/>
  <c r="H921" i="1"/>
  <c r="I921" i="1" s="1"/>
  <c r="H918" i="1"/>
  <c r="I918" i="1" s="1"/>
  <c r="H913" i="1"/>
  <c r="I913" i="1" s="1"/>
  <c r="H1043" i="1"/>
  <c r="I1043" i="1" s="1"/>
  <c r="H1032" i="1"/>
  <c r="I1032" i="1" s="1"/>
  <c r="H1016" i="1"/>
  <c r="I1016" i="1" s="1"/>
  <c r="H1012" i="1"/>
  <c r="I1012" i="1" s="1"/>
  <c r="H1007" i="1"/>
  <c r="I1007" i="1" s="1"/>
  <c r="H984" i="1"/>
  <c r="I984" i="1" s="1"/>
  <c r="H980" i="1"/>
  <c r="I980" i="1" s="1"/>
  <c r="H976" i="1"/>
  <c r="I976" i="1" s="1"/>
  <c r="H971" i="1"/>
  <c r="I971" i="1" s="1"/>
  <c r="H967" i="1"/>
  <c r="I967" i="1" s="1"/>
  <c r="H959" i="1"/>
  <c r="I959" i="1" s="1"/>
  <c r="H948" i="1"/>
  <c r="I948" i="1" s="1"/>
  <c r="H941" i="1"/>
  <c r="I941" i="1" s="1"/>
  <c r="H929" i="1"/>
  <c r="I929" i="1" s="1"/>
  <c r="H922" i="1"/>
  <c r="I922" i="1" s="1"/>
  <c r="H730" i="1"/>
  <c r="I730" i="1" s="1"/>
  <c r="H720" i="1"/>
  <c r="I720" i="1" s="1"/>
  <c r="H686" i="1"/>
  <c r="I686" i="1" s="1"/>
  <c r="H682" i="1"/>
  <c r="I682" i="1" s="1"/>
  <c r="H679" i="1"/>
  <c r="I679" i="1" s="1"/>
  <c r="H669" i="1"/>
  <c r="I669" i="1" s="1"/>
  <c r="H654" i="1"/>
  <c r="I654" i="1" s="1"/>
  <c r="H651" i="1"/>
  <c r="I651" i="1" s="1"/>
  <c r="H648" i="1"/>
  <c r="I648" i="1" s="1"/>
  <c r="H645" i="1"/>
  <c r="I645" i="1" s="1"/>
  <c r="H642" i="1"/>
  <c r="I642" i="1" s="1"/>
  <c r="H639" i="1"/>
  <c r="I639" i="1" s="1"/>
  <c r="H636" i="1"/>
  <c r="I636" i="1" s="1"/>
  <c r="H633" i="1"/>
  <c r="I633" i="1" s="1"/>
  <c r="H630" i="1"/>
  <c r="I630" i="1" s="1"/>
  <c r="H627" i="1"/>
  <c r="I627" i="1" s="1"/>
  <c r="H620" i="1"/>
  <c r="I620" i="1" s="1"/>
  <c r="H617" i="1"/>
  <c r="I617" i="1" s="1"/>
  <c r="H614" i="1"/>
  <c r="I614" i="1" s="1"/>
  <c r="H611" i="1"/>
  <c r="I611" i="1" s="1"/>
  <c r="H608" i="1"/>
  <c r="I608" i="1" s="1"/>
  <c r="H1047" i="1"/>
  <c r="I1047" i="1" s="1"/>
  <c r="H1015" i="1"/>
  <c r="I1015" i="1" s="1"/>
  <c r="H1009" i="1"/>
  <c r="I1009" i="1" s="1"/>
  <c r="H1004" i="1"/>
  <c r="I1004" i="1" s="1"/>
  <c r="H999" i="1"/>
  <c r="I999" i="1" s="1"/>
  <c r="H993" i="1"/>
  <c r="I993" i="1" s="1"/>
  <c r="H987" i="1"/>
  <c r="I987" i="1" s="1"/>
  <c r="H982" i="1"/>
  <c r="I982" i="1" s="1"/>
  <c r="H977" i="1"/>
  <c r="I977" i="1" s="1"/>
  <c r="H972" i="1"/>
  <c r="I972" i="1" s="1"/>
  <c r="H957" i="1"/>
  <c r="I957" i="1" s="1"/>
  <c r="H953" i="1"/>
  <c r="I953" i="1" s="1"/>
  <c r="H944" i="1"/>
  <c r="I944" i="1" s="1"/>
  <c r="H926" i="1"/>
  <c r="I926" i="1" s="1"/>
  <c r="H917" i="1"/>
  <c r="I917" i="1" s="1"/>
  <c r="H911" i="1"/>
  <c r="I911" i="1" s="1"/>
  <c r="H904" i="1"/>
  <c r="I904" i="1" s="1"/>
  <c r="H900" i="1"/>
  <c r="I900" i="1" s="1"/>
  <c r="H893" i="1"/>
  <c r="I893" i="1" s="1"/>
  <c r="H885" i="1"/>
  <c r="I885" i="1" s="1"/>
  <c r="H881" i="1"/>
  <c r="I881" i="1" s="1"/>
  <c r="H874" i="1"/>
  <c r="I874" i="1" s="1"/>
  <c r="H867" i="1"/>
  <c r="I867" i="1" s="1"/>
  <c r="H862" i="1"/>
  <c r="I862" i="1" s="1"/>
  <c r="H855" i="1"/>
  <c r="I855" i="1" s="1"/>
  <c r="H848" i="1"/>
  <c r="I848" i="1" s="1"/>
  <c r="H844" i="1"/>
  <c r="I844" i="1" s="1"/>
  <c r="H837" i="1"/>
  <c r="I837" i="1" s="1"/>
  <c r="H829" i="1"/>
  <c r="I829" i="1" s="1"/>
  <c r="H824" i="1"/>
  <c r="I824" i="1" s="1"/>
  <c r="H817" i="1"/>
  <c r="I817" i="1" s="1"/>
  <c r="H810" i="1"/>
  <c r="I810" i="1" s="1"/>
  <c r="H806" i="1"/>
  <c r="I806" i="1" s="1"/>
  <c r="H799" i="1"/>
  <c r="I799" i="1" s="1"/>
  <c r="H792" i="1"/>
  <c r="I792" i="1" s="1"/>
  <c r="H787" i="1"/>
  <c r="I787" i="1" s="1"/>
  <c r="H780" i="1"/>
  <c r="I780" i="1" s="1"/>
  <c r="H773" i="1"/>
  <c r="I773" i="1" s="1"/>
  <c r="H769" i="1"/>
  <c r="I769" i="1" s="1"/>
  <c r="H762" i="1"/>
  <c r="I762" i="1" s="1"/>
  <c r="H755" i="1"/>
  <c r="I755" i="1" s="1"/>
  <c r="H751" i="1"/>
  <c r="I751" i="1" s="1"/>
  <c r="H743" i="1"/>
  <c r="I743" i="1" s="1"/>
  <c r="H735" i="1"/>
  <c r="I735" i="1" s="1"/>
  <c r="H714" i="1"/>
  <c r="I714" i="1" s="1"/>
  <c r="H710" i="1"/>
  <c r="I710" i="1" s="1"/>
  <c r="H703" i="1"/>
  <c r="I703" i="1" s="1"/>
  <c r="H696" i="1"/>
  <c r="I696" i="1" s="1"/>
  <c r="H692" i="1"/>
  <c r="I692" i="1" s="1"/>
  <c r="H688" i="1"/>
  <c r="I688" i="1" s="1"/>
  <c r="H680" i="1"/>
  <c r="I680" i="1" s="1"/>
  <c r="H672" i="1"/>
  <c r="I672" i="1" s="1"/>
  <c r="H668" i="1"/>
  <c r="I668" i="1" s="1"/>
  <c r="H647" i="1"/>
  <c r="I647" i="1" s="1"/>
  <c r="H640" i="1"/>
  <c r="I640" i="1" s="1"/>
  <c r="H629" i="1"/>
  <c r="I629" i="1" s="1"/>
  <c r="H610" i="1"/>
  <c r="I610" i="1" s="1"/>
  <c r="H591" i="1"/>
  <c r="I591" i="1" s="1"/>
  <c r="H588" i="1"/>
  <c r="I588" i="1" s="1"/>
  <c r="H585" i="1"/>
  <c r="I585" i="1" s="1"/>
  <c r="H582" i="1"/>
  <c r="I582" i="1" s="1"/>
  <c r="H572" i="1"/>
  <c r="I572" i="1" s="1"/>
  <c r="I571" i="1" s="1"/>
  <c r="H565" i="1"/>
  <c r="I565" i="1" s="1"/>
  <c r="H539" i="1"/>
  <c r="I539" i="1" s="1"/>
  <c r="H532" i="1"/>
  <c r="I532" i="1" s="1"/>
  <c r="H529" i="1"/>
  <c r="I529" i="1" s="1"/>
  <c r="H519" i="1"/>
  <c r="I519" i="1" s="1"/>
  <c r="H1044" i="1"/>
  <c r="I1044" i="1" s="1"/>
  <c r="H1024" i="1"/>
  <c r="I1024" i="1" s="1"/>
  <c r="H1018" i="1"/>
  <c r="I1018" i="1" s="1"/>
  <c r="H1006" i="1"/>
  <c r="I1006" i="1" s="1"/>
  <c r="H1001" i="1"/>
  <c r="I1001" i="1" s="1"/>
  <c r="H996" i="1"/>
  <c r="I996" i="1" s="1"/>
  <c r="H991" i="1"/>
  <c r="I991" i="1" s="1"/>
  <c r="H985" i="1"/>
  <c r="I985" i="1" s="1"/>
  <c r="H974" i="1"/>
  <c r="I974" i="1" s="1"/>
  <c r="H969" i="1"/>
  <c r="I969" i="1" s="1"/>
  <c r="H942" i="1"/>
  <c r="I942" i="1" s="1"/>
  <c r="H938" i="1"/>
  <c r="I938" i="1" s="1"/>
  <c r="H932" i="1"/>
  <c r="I932" i="1" s="1"/>
  <c r="H928" i="1"/>
  <c r="I928" i="1" s="1"/>
  <c r="H909" i="1"/>
  <c r="I909" i="1" s="1"/>
  <c r="H902" i="1"/>
  <c r="I902" i="1" s="1"/>
  <c r="H895" i="1"/>
  <c r="I895" i="1" s="1"/>
  <c r="H891" i="1"/>
  <c r="I891" i="1" s="1"/>
  <c r="H883" i="1"/>
  <c r="I883" i="1" s="1"/>
  <c r="H876" i="1"/>
  <c r="I876" i="1" s="1"/>
  <c r="H872" i="1"/>
  <c r="I872" i="1" s="1"/>
  <c r="H865" i="1"/>
  <c r="I865" i="1" s="1"/>
  <c r="H857" i="1"/>
  <c r="I857" i="1" s="1"/>
  <c r="H853" i="1"/>
  <c r="I853" i="1" s="1"/>
  <c r="H846" i="1"/>
  <c r="I846" i="1" s="1"/>
  <c r="H839" i="1"/>
  <c r="I839" i="1" s="1"/>
  <c r="H835" i="1"/>
  <c r="I835" i="1" s="1"/>
  <c r="H827" i="1"/>
  <c r="I827" i="1" s="1"/>
  <c r="H819" i="1"/>
  <c r="I819" i="1" s="1"/>
  <c r="H815" i="1"/>
  <c r="I815" i="1" s="1"/>
  <c r="H808" i="1"/>
  <c r="I808" i="1" s="1"/>
  <c r="H801" i="1"/>
  <c r="I801" i="1" s="1"/>
  <c r="H797" i="1"/>
  <c r="I797" i="1" s="1"/>
  <c r="H790" i="1"/>
  <c r="I790" i="1" s="1"/>
  <c r="H782" i="1"/>
  <c r="I782" i="1" s="1"/>
  <c r="H778" i="1"/>
  <c r="I778" i="1" s="1"/>
  <c r="H771" i="1"/>
  <c r="I771" i="1" s="1"/>
  <c r="H764" i="1"/>
  <c r="I764" i="1" s="1"/>
  <c r="H760" i="1"/>
  <c r="I760" i="1" s="1"/>
  <c r="H753" i="1"/>
  <c r="I753" i="1" s="1"/>
  <c r="H746" i="1"/>
  <c r="I746" i="1" s="1"/>
  <c r="H741" i="1"/>
  <c r="I741" i="1" s="1"/>
  <c r="H733" i="1"/>
  <c r="I733" i="1" s="1"/>
  <c r="H724" i="1"/>
  <c r="I724" i="1" s="1"/>
  <c r="H712" i="1"/>
  <c r="I712" i="1" s="1"/>
  <c r="H705" i="1"/>
  <c r="I705" i="1" s="1"/>
  <c r="H701" i="1"/>
  <c r="I701" i="1" s="1"/>
  <c r="H694" i="1"/>
  <c r="I694" i="1" s="1"/>
  <c r="H678" i="1"/>
  <c r="I678" i="1" s="1"/>
  <c r="H674" i="1"/>
  <c r="I674" i="1" s="1"/>
  <c r="H670" i="1"/>
  <c r="I670" i="1" s="1"/>
  <c r="H666" i="1"/>
  <c r="I666" i="1" s="1"/>
  <c r="I665" i="1" s="1"/>
  <c r="H660" i="1"/>
  <c r="I660" i="1" s="1"/>
  <c r="H649" i="1"/>
  <c r="I649" i="1" s="1"/>
  <c r="H638" i="1"/>
  <c r="I638" i="1" s="1"/>
  <c r="H631" i="1"/>
  <c r="I631" i="1" s="1"/>
  <c r="H623" i="1"/>
  <c r="I623" i="1" s="1"/>
  <c r="H619" i="1"/>
  <c r="I619" i="1" s="1"/>
  <c r="H612" i="1"/>
  <c r="I612" i="1" s="1"/>
  <c r="H605" i="1"/>
  <c r="I605" i="1" s="1"/>
  <c r="H602" i="1"/>
  <c r="I602" i="1" s="1"/>
  <c r="H599" i="1"/>
  <c r="I599" i="1" s="1"/>
  <c r="H596" i="1"/>
  <c r="I596" i="1" s="1"/>
  <c r="H580" i="1"/>
  <c r="I580" i="1" s="1"/>
  <c r="H577" i="1"/>
  <c r="I577" i="1" s="1"/>
  <c r="H574" i="1"/>
  <c r="I574" i="1" s="1"/>
  <c r="H570" i="1"/>
  <c r="I570" i="1" s="1"/>
  <c r="H563" i="1"/>
  <c r="I563" i="1" s="1"/>
  <c r="H560" i="1"/>
  <c r="I560" i="1" s="1"/>
  <c r="H557" i="1"/>
  <c r="I557" i="1" s="1"/>
  <c r="H554" i="1"/>
  <c r="I554" i="1" s="1"/>
  <c r="H551" i="1"/>
  <c r="I551" i="1" s="1"/>
  <c r="H548" i="1"/>
  <c r="I548" i="1" s="1"/>
  <c r="H544" i="1"/>
  <c r="I544" i="1" s="1"/>
  <c r="H537" i="1"/>
  <c r="I537" i="1" s="1"/>
  <c r="H534" i="1"/>
  <c r="I534" i="1" s="1"/>
  <c r="H524" i="1"/>
  <c r="I524" i="1" s="1"/>
  <c r="H514" i="1"/>
  <c r="I514" i="1" s="1"/>
  <c r="H497" i="1"/>
  <c r="I497" i="1" s="1"/>
  <c r="H494" i="1"/>
  <c r="I494" i="1" s="1"/>
  <c r="H471" i="1"/>
  <c r="I471" i="1" s="1"/>
  <c r="H468" i="1"/>
  <c r="I468" i="1" s="1"/>
  <c r="H465" i="1"/>
  <c r="I465" i="1" s="1"/>
  <c r="H439" i="1"/>
  <c r="I439" i="1" s="1"/>
  <c r="H436" i="1"/>
  <c r="I436" i="1" s="1"/>
  <c r="H433" i="1"/>
  <c r="I433" i="1" s="1"/>
  <c r="H420" i="1"/>
  <c r="I420" i="1" s="1"/>
  <c r="H417" i="1"/>
  <c r="I417" i="1" s="1"/>
  <c r="H400" i="1"/>
  <c r="I400" i="1" s="1"/>
  <c r="H393" i="1"/>
  <c r="I393" i="1" s="1"/>
  <c r="H390" i="1"/>
  <c r="I390" i="1" s="1"/>
  <c r="I389" i="1" s="1"/>
  <c r="H380" i="1"/>
  <c r="I380" i="1" s="1"/>
  <c r="H370" i="1"/>
  <c r="I370" i="1" s="1"/>
  <c r="H360" i="1"/>
  <c r="I360" i="1" s="1"/>
  <c r="H353" i="1"/>
  <c r="I353" i="1" s="1"/>
  <c r="H350" i="1"/>
  <c r="I350" i="1" s="1"/>
  <c r="I349" i="1" s="1"/>
  <c r="H327" i="1"/>
  <c r="I327" i="1" s="1"/>
  <c r="H324" i="1"/>
  <c r="I324" i="1" s="1"/>
  <c r="H321" i="1"/>
  <c r="I321" i="1" s="1"/>
  <c r="H311" i="1"/>
  <c r="I311" i="1" s="1"/>
  <c r="H308" i="1"/>
  <c r="I308" i="1" s="1"/>
  <c r="H294" i="1"/>
  <c r="I294" i="1" s="1"/>
  <c r="H287" i="1"/>
  <c r="I287" i="1" s="1"/>
  <c r="H274" i="1"/>
  <c r="I274" i="1" s="1"/>
  <c r="H271" i="1"/>
  <c r="I271" i="1" s="1"/>
  <c r="H264" i="1"/>
  <c r="I264" i="1" s="1"/>
  <c r="H261" i="1"/>
  <c r="I261" i="1" s="1"/>
  <c r="H251" i="1"/>
  <c r="I251" i="1" s="1"/>
  <c r="H240" i="1"/>
  <c r="I240" i="1" s="1"/>
  <c r="H237" i="1"/>
  <c r="I237" i="1" s="1"/>
  <c r="H214" i="1"/>
  <c r="I214" i="1" s="1"/>
  <c r="H211" i="1"/>
  <c r="I211" i="1" s="1"/>
  <c r="H200" i="1"/>
  <c r="I200" i="1" s="1"/>
  <c r="H197" i="1"/>
  <c r="I197" i="1" s="1"/>
  <c r="H190" i="1"/>
  <c r="I190" i="1" s="1"/>
  <c r="H187" i="1"/>
  <c r="I187" i="1" s="1"/>
  <c r="H184" i="1"/>
  <c r="I184" i="1" s="1"/>
  <c r="H181" i="1"/>
  <c r="I181" i="1" s="1"/>
  <c r="H168" i="1"/>
  <c r="I168" i="1" s="1"/>
  <c r="H165" i="1"/>
  <c r="I165" i="1" s="1"/>
  <c r="H138" i="1"/>
  <c r="I138" i="1" s="1"/>
  <c r="I137" i="1" s="1"/>
  <c r="H134" i="1"/>
  <c r="I134" i="1" s="1"/>
  <c r="H130" i="1"/>
  <c r="I130" i="1" s="1"/>
  <c r="H114" i="1"/>
  <c r="I114" i="1" s="1"/>
  <c r="H110" i="1"/>
  <c r="I110" i="1" s="1"/>
  <c r="H102" i="1"/>
  <c r="I102" i="1" s="1"/>
  <c r="H99" i="1"/>
  <c r="I99" i="1" s="1"/>
  <c r="H96" i="1"/>
  <c r="I96" i="1" s="1"/>
  <c r="H93" i="1"/>
  <c r="I93" i="1" s="1"/>
  <c r="H81" i="1"/>
  <c r="I81" i="1" s="1"/>
  <c r="H71" i="1"/>
  <c r="I71" i="1" s="1"/>
  <c r="H61" i="1"/>
  <c r="I61" i="1" s="1"/>
  <c r="H51" i="1"/>
  <c r="I51" i="1" s="1"/>
  <c r="H41" i="1"/>
  <c r="I41" i="1" s="1"/>
  <c r="H38" i="1"/>
  <c r="I38" i="1" s="1"/>
  <c r="H28" i="1"/>
  <c r="I28" i="1" s="1"/>
  <c r="H21" i="1"/>
  <c r="I21" i="1" s="1"/>
  <c r="H18" i="1"/>
  <c r="I18" i="1" s="1"/>
  <c r="H1033" i="1"/>
  <c r="I1033" i="1" s="1"/>
  <c r="H997" i="1"/>
  <c r="I997" i="1" s="1"/>
  <c r="H989" i="1"/>
  <c r="I989" i="1" s="1"/>
  <c r="H981" i="1"/>
  <c r="I981" i="1" s="1"/>
  <c r="H965" i="1"/>
  <c r="I965" i="1" s="1"/>
  <c r="H939" i="1"/>
  <c r="I939" i="1" s="1"/>
  <c r="H925" i="1"/>
  <c r="I925" i="1" s="1"/>
  <c r="H919" i="1"/>
  <c r="I919" i="1" s="1"/>
  <c r="H905" i="1"/>
  <c r="I905" i="1" s="1"/>
  <c r="H894" i="1"/>
  <c r="I894" i="1" s="1"/>
  <c r="H888" i="1"/>
  <c r="I888" i="1" s="1"/>
  <c r="H877" i="1"/>
  <c r="I877" i="1" s="1"/>
  <c r="H866" i="1"/>
  <c r="I866" i="1" s="1"/>
  <c r="H860" i="1"/>
  <c r="I860" i="1" s="1"/>
  <c r="H849" i="1"/>
  <c r="I849" i="1" s="1"/>
  <c r="H838" i="1"/>
  <c r="I838" i="1" s="1"/>
  <c r="H832" i="1"/>
  <c r="I832" i="1" s="1"/>
  <c r="H820" i="1"/>
  <c r="I820" i="1" s="1"/>
  <c r="H809" i="1"/>
  <c r="I809" i="1" s="1"/>
  <c r="H804" i="1"/>
  <c r="I804" i="1" s="1"/>
  <c r="H793" i="1"/>
  <c r="I793" i="1" s="1"/>
  <c r="H781" i="1"/>
  <c r="I781" i="1" s="1"/>
  <c r="H776" i="1"/>
  <c r="I776" i="1" s="1"/>
  <c r="H765" i="1"/>
  <c r="I765" i="1" s="1"/>
  <c r="H754" i="1"/>
  <c r="I754" i="1" s="1"/>
  <c r="H749" i="1"/>
  <c r="I749" i="1" s="1"/>
  <c r="H737" i="1"/>
  <c r="I737" i="1" s="1"/>
  <c r="H729" i="1"/>
  <c r="I729" i="1" s="1"/>
  <c r="I728" i="1" s="1"/>
  <c r="D17" i="2" s="1"/>
  <c r="H723" i="1"/>
  <c r="I723" i="1" s="1"/>
  <c r="H717" i="1"/>
  <c r="I717" i="1" s="1"/>
  <c r="H706" i="1"/>
  <c r="I706" i="1" s="1"/>
  <c r="H695" i="1"/>
  <c r="I695" i="1" s="1"/>
  <c r="H690" i="1"/>
  <c r="I690" i="1" s="1"/>
  <c r="H658" i="1"/>
  <c r="I658" i="1" s="1"/>
  <c r="H652" i="1"/>
  <c r="I652" i="1" s="1"/>
  <c r="H1046" i="1"/>
  <c r="I1046" i="1" s="1"/>
  <c r="I1045" i="1" s="1"/>
  <c r="D21" i="2" s="1"/>
  <c r="H1035" i="1"/>
  <c r="I1035" i="1" s="1"/>
  <c r="H1022" i="1"/>
  <c r="I1022" i="1" s="1"/>
  <c r="H1002" i="1"/>
  <c r="I1002" i="1" s="1"/>
  <c r="H983" i="1"/>
  <c r="I983" i="1" s="1"/>
  <c r="H973" i="1"/>
  <c r="I973" i="1" s="1"/>
  <c r="H963" i="1"/>
  <c r="I963" i="1" s="1"/>
  <c r="H956" i="1"/>
  <c r="I956" i="1" s="1"/>
  <c r="H931" i="1"/>
  <c r="I931" i="1" s="1"/>
  <c r="H923" i="1"/>
  <c r="I923" i="1" s="1"/>
  <c r="H914" i="1"/>
  <c r="I914" i="1" s="1"/>
  <c r="H907" i="1"/>
  <c r="I907" i="1" s="1"/>
  <c r="H901" i="1"/>
  <c r="I901" i="1" s="1"/>
  <c r="H886" i="1"/>
  <c r="I886" i="1" s="1"/>
  <c r="H880" i="1"/>
  <c r="I880" i="1" s="1"/>
  <c r="H859" i="1"/>
  <c r="I859" i="1" s="1"/>
  <c r="H840" i="1"/>
  <c r="I840" i="1" s="1"/>
  <c r="H834" i="1"/>
  <c r="I834" i="1" s="1"/>
  <c r="H826" i="1"/>
  <c r="I826" i="1" s="1"/>
  <c r="H818" i="1"/>
  <c r="I818" i="1" s="1"/>
  <c r="H812" i="1"/>
  <c r="I812" i="1" s="1"/>
  <c r="H1041" i="1"/>
  <c r="I1041" i="1" s="1"/>
  <c r="H1008" i="1"/>
  <c r="I1008" i="1" s="1"/>
  <c r="H988" i="1"/>
  <c r="I988" i="1" s="1"/>
  <c r="H978" i="1"/>
  <c r="I978" i="1" s="1"/>
  <c r="H970" i="1"/>
  <c r="I970" i="1" s="1"/>
  <c r="H945" i="1"/>
  <c r="I945" i="1" s="1"/>
  <c r="H898" i="1"/>
  <c r="I898" i="1" s="1"/>
  <c r="H892" i="1"/>
  <c r="I892" i="1" s="1"/>
  <c r="H884" i="1"/>
  <c r="I884" i="1" s="1"/>
  <c r="H878" i="1"/>
  <c r="I878" i="1" s="1"/>
  <c r="H871" i="1"/>
  <c r="I871" i="1" s="1"/>
  <c r="H851" i="1"/>
  <c r="I851" i="1" s="1"/>
  <c r="H845" i="1"/>
  <c r="I845" i="1" s="1"/>
  <c r="H830" i="1"/>
  <c r="I830" i="1" s="1"/>
  <c r="H823" i="1"/>
  <c r="I823" i="1" s="1"/>
  <c r="H803" i="1"/>
  <c r="I803" i="1" s="1"/>
  <c r="H783" i="1"/>
  <c r="I783" i="1" s="1"/>
  <c r="H777" i="1"/>
  <c r="I777" i="1" s="1"/>
  <c r="H770" i="1"/>
  <c r="I770" i="1" s="1"/>
  <c r="H763" i="1"/>
  <c r="I763" i="1" s="1"/>
  <c r="H757" i="1"/>
  <c r="I757" i="1" s="1"/>
  <c r="H727" i="1"/>
  <c r="I727" i="1" s="1"/>
  <c r="H713" i="1"/>
  <c r="I713" i="1" s="1"/>
  <c r="H707" i="1"/>
  <c r="I707" i="1" s="1"/>
  <c r="H700" i="1"/>
  <c r="I700" i="1" s="1"/>
  <c r="H687" i="1"/>
  <c r="I687" i="1" s="1"/>
  <c r="H673" i="1"/>
  <c r="I673" i="1" s="1"/>
  <c r="H644" i="1"/>
  <c r="I644" i="1" s="1"/>
  <c r="H628" i="1"/>
  <c r="I628" i="1" s="1"/>
  <c r="H622" i="1"/>
  <c r="I622" i="1" s="1"/>
  <c r="I621" i="1" s="1"/>
  <c r="H616" i="1"/>
  <c r="I616" i="1" s="1"/>
  <c r="H601" i="1"/>
  <c r="I601" i="1" s="1"/>
  <c r="H587" i="1"/>
  <c r="I587" i="1" s="1"/>
  <c r="H567" i="1"/>
  <c r="I567" i="1" s="1"/>
  <c r="H1038" i="1"/>
  <c r="I1038" i="1" s="1"/>
  <c r="H1019" i="1"/>
  <c r="I1019" i="1" s="1"/>
  <c r="H992" i="1"/>
  <c r="I992" i="1" s="1"/>
  <c r="H962" i="1"/>
  <c r="I962" i="1" s="1"/>
  <c r="H950" i="1"/>
  <c r="I950" i="1" s="1"/>
  <c r="H912" i="1"/>
  <c r="I912" i="1" s="1"/>
  <c r="H882" i="1"/>
  <c r="I882" i="1" s="1"/>
  <c r="H873" i="1"/>
  <c r="I873" i="1" s="1"/>
  <c r="H852" i="1"/>
  <c r="I852" i="1" s="1"/>
  <c r="H842" i="1"/>
  <c r="I842" i="1" s="1"/>
  <c r="H831" i="1"/>
  <c r="I831" i="1" s="1"/>
  <c r="H821" i="1"/>
  <c r="I821" i="1" s="1"/>
  <c r="H811" i="1"/>
  <c r="I811" i="1" s="1"/>
  <c r="H802" i="1"/>
  <c r="I802" i="1" s="1"/>
  <c r="H795" i="1"/>
  <c r="I795" i="1" s="1"/>
  <c r="H786" i="1"/>
  <c r="I786" i="1" s="1"/>
  <c r="H779" i="1"/>
  <c r="I779" i="1" s="1"/>
  <c r="H747" i="1"/>
  <c r="I747" i="1" s="1"/>
  <c r="H739" i="1"/>
  <c r="I739" i="1" s="1"/>
  <c r="H711" i="1"/>
  <c r="I711" i="1" s="1"/>
  <c r="H625" i="1"/>
  <c r="I625" i="1" s="1"/>
  <c r="H618" i="1"/>
  <c r="I618" i="1" s="1"/>
  <c r="H594" i="1"/>
  <c r="I594" i="1" s="1"/>
  <c r="H583" i="1"/>
  <c r="I583" i="1" s="1"/>
  <c r="H555" i="1"/>
  <c r="I555" i="1" s="1"/>
  <c r="H540" i="1"/>
  <c r="I540" i="1" s="1"/>
  <c r="H535" i="1"/>
  <c r="I535" i="1" s="1"/>
  <c r="H530" i="1"/>
  <c r="I530" i="1" s="1"/>
  <c r="H525" i="1"/>
  <c r="I525" i="1" s="1"/>
  <c r="H520" i="1"/>
  <c r="I520" i="1" s="1"/>
  <c r="H515" i="1"/>
  <c r="I515" i="1" s="1"/>
  <c r="H507" i="1"/>
  <c r="I507" i="1" s="1"/>
  <c r="H499" i="1"/>
  <c r="I499" i="1" s="1"/>
  <c r="H495" i="1"/>
  <c r="I495" i="1" s="1"/>
  <c r="H487" i="1"/>
  <c r="I487" i="1" s="1"/>
  <c r="H479" i="1"/>
  <c r="I479" i="1" s="1"/>
  <c r="H464" i="1"/>
  <c r="I464" i="1" s="1"/>
  <c r="H460" i="1"/>
  <c r="I460" i="1" s="1"/>
  <c r="H452" i="1"/>
  <c r="I452" i="1" s="1"/>
  <c r="H1036" i="1"/>
  <c r="I1036" i="1" s="1"/>
  <c r="H1003" i="1"/>
  <c r="I1003" i="1" s="1"/>
  <c r="H1000" i="1"/>
  <c r="I1000" i="1" s="1"/>
  <c r="H947" i="1"/>
  <c r="I947" i="1" s="1"/>
  <c r="H935" i="1"/>
  <c r="I935" i="1" s="1"/>
  <c r="H899" i="1"/>
  <c r="I899" i="1" s="1"/>
  <c r="H890" i="1"/>
  <c r="I890" i="1" s="1"/>
  <c r="H879" i="1"/>
  <c r="I879" i="1" s="1"/>
  <c r="H869" i="1"/>
  <c r="I869" i="1" s="1"/>
  <c r="H858" i="1"/>
  <c r="I858" i="1" s="1"/>
  <c r="H828" i="1"/>
  <c r="I828" i="1" s="1"/>
  <c r="H800" i="1"/>
  <c r="I800" i="1" s="1"/>
  <c r="H784" i="1"/>
  <c r="I784" i="1" s="1"/>
  <c r="H775" i="1"/>
  <c r="I775" i="1" s="1"/>
  <c r="H768" i="1"/>
  <c r="I768" i="1" s="1"/>
  <c r="H761" i="1"/>
  <c r="I761" i="1" s="1"/>
  <c r="H745" i="1"/>
  <c r="I745" i="1" s="1"/>
  <c r="H734" i="1"/>
  <c r="I734" i="1" s="1"/>
  <c r="H725" i="1"/>
  <c r="I725" i="1" s="1"/>
  <c r="H716" i="1"/>
  <c r="I716" i="1" s="1"/>
  <c r="H709" i="1"/>
  <c r="I709" i="1" s="1"/>
  <c r="H702" i="1"/>
  <c r="I702" i="1" s="1"/>
  <c r="H693" i="1"/>
  <c r="I693" i="1" s="1"/>
  <c r="H685" i="1"/>
  <c r="I685" i="1" s="1"/>
  <c r="H675" i="1"/>
  <c r="I675" i="1" s="1"/>
  <c r="H657" i="1"/>
  <c r="I657" i="1" s="1"/>
  <c r="H615" i="1"/>
  <c r="I615" i="1" s="1"/>
  <c r="H609" i="1"/>
  <c r="I609" i="1" s="1"/>
  <c r="H603" i="1"/>
  <c r="I603" i="1" s="1"/>
  <c r="H598" i="1"/>
  <c r="I598" i="1" s="1"/>
  <c r="H592" i="1"/>
  <c r="I592" i="1" s="1"/>
  <c r="H586" i="1"/>
  <c r="I586" i="1" s="1"/>
  <c r="H575" i="1"/>
  <c r="I575" i="1" s="1"/>
  <c r="H569" i="1"/>
  <c r="I569" i="1" s="1"/>
  <c r="I568" i="1" s="1"/>
  <c r="H558" i="1"/>
  <c r="I558" i="1" s="1"/>
  <c r="H549" i="1"/>
  <c r="I549" i="1" s="1"/>
  <c r="H486" i="1"/>
  <c r="I486" i="1" s="1"/>
  <c r="H478" i="1"/>
  <c r="I478" i="1" s="1"/>
  <c r="H474" i="1"/>
  <c r="I474" i="1" s="1"/>
  <c r="I473" i="1" s="1"/>
  <c r="H470" i="1"/>
  <c r="I470" i="1" s="1"/>
  <c r="H1040" i="1"/>
  <c r="I1040" i="1" s="1"/>
  <c r="H995" i="1"/>
  <c r="I995" i="1" s="1"/>
  <c r="H910" i="1"/>
  <c r="I910" i="1" s="1"/>
  <c r="H896" i="1"/>
  <c r="I896" i="1" s="1"/>
  <c r="H850" i="1"/>
  <c r="I850" i="1" s="1"/>
  <c r="H836" i="1"/>
  <c r="I836" i="1" s="1"/>
  <c r="H794" i="1"/>
  <c r="I794" i="1" s="1"/>
  <c r="H758" i="1"/>
  <c r="I758" i="1" s="1"/>
  <c r="H718" i="1"/>
  <c r="I718" i="1" s="1"/>
  <c r="H681" i="1"/>
  <c r="I681" i="1" s="1"/>
  <c r="H643" i="1"/>
  <c r="I643" i="1" s="1"/>
  <c r="H634" i="1"/>
  <c r="I634" i="1" s="1"/>
  <c r="H613" i="1"/>
  <c r="I613" i="1" s="1"/>
  <c r="H604" i="1"/>
  <c r="I604" i="1" s="1"/>
  <c r="H579" i="1"/>
  <c r="I579" i="1" s="1"/>
  <c r="H561" i="1"/>
  <c r="I561" i="1" s="1"/>
  <c r="H517" i="1"/>
  <c r="I517" i="1" s="1"/>
  <c r="H510" i="1"/>
  <c r="I510" i="1" s="1"/>
  <c r="H504" i="1"/>
  <c r="I504" i="1" s="1"/>
  <c r="H480" i="1"/>
  <c r="I480" i="1" s="1"/>
  <c r="H475" i="1"/>
  <c r="I475" i="1" s="1"/>
  <c r="H469" i="1"/>
  <c r="I469" i="1" s="1"/>
  <c r="H450" i="1"/>
  <c r="I450" i="1" s="1"/>
  <c r="H443" i="1"/>
  <c r="I443" i="1" s="1"/>
  <c r="H424" i="1"/>
  <c r="I424" i="1" s="1"/>
  <c r="H416" i="1"/>
  <c r="I416" i="1" s="1"/>
  <c r="H412" i="1"/>
  <c r="I412" i="1" s="1"/>
  <c r="H405" i="1"/>
  <c r="I405" i="1" s="1"/>
  <c r="H384" i="1"/>
  <c r="I384" i="1" s="1"/>
  <c r="H368" i="1"/>
  <c r="I368" i="1" s="1"/>
  <c r="I367" i="1" s="1"/>
  <c r="H364" i="1"/>
  <c r="I364" i="1" s="1"/>
  <c r="H355" i="1"/>
  <c r="I355" i="1" s="1"/>
  <c r="H908" i="1"/>
  <c r="I908" i="1" s="1"/>
  <c r="H864" i="1"/>
  <c r="I864" i="1" s="1"/>
  <c r="H847" i="1"/>
  <c r="I847" i="1" s="1"/>
  <c r="H816" i="1"/>
  <c r="I816" i="1" s="1"/>
  <c r="H805" i="1"/>
  <c r="I805" i="1" s="1"/>
  <c r="H791" i="1"/>
  <c r="I791" i="1" s="1"/>
  <c r="H767" i="1"/>
  <c r="I767" i="1" s="1"/>
  <c r="H756" i="1"/>
  <c r="I756" i="1" s="1"/>
  <c r="H742" i="1"/>
  <c r="I742" i="1" s="1"/>
  <c r="H715" i="1"/>
  <c r="I715" i="1" s="1"/>
  <c r="H704" i="1"/>
  <c r="I704" i="1" s="1"/>
  <c r="H653" i="1"/>
  <c r="I653" i="1" s="1"/>
  <c r="H641" i="1"/>
  <c r="I641" i="1" s="1"/>
  <c r="H632" i="1"/>
  <c r="I632" i="1" s="1"/>
  <c r="H595" i="1"/>
  <c r="I595" i="1" s="1"/>
  <c r="H578" i="1"/>
  <c r="I578" i="1" s="1"/>
  <c r="H553" i="1"/>
  <c r="I553" i="1" s="1"/>
  <c r="H547" i="1"/>
  <c r="I547" i="1" s="1"/>
  <c r="H531" i="1"/>
  <c r="I531" i="1" s="1"/>
  <c r="H523" i="1"/>
  <c r="I523" i="1" s="1"/>
  <c r="H509" i="1"/>
  <c r="I509" i="1" s="1"/>
  <c r="H503" i="1"/>
  <c r="I503" i="1" s="1"/>
  <c r="H492" i="1"/>
  <c r="I492" i="1" s="1"/>
  <c r="H459" i="1"/>
  <c r="I459" i="1" s="1"/>
  <c r="H446" i="1"/>
  <c r="I446" i="1" s="1"/>
  <c r="H438" i="1"/>
  <c r="I438" i="1" s="1"/>
  <c r="H427" i="1"/>
  <c r="I427" i="1" s="1"/>
  <c r="H423" i="1"/>
  <c r="I423" i="1" s="1"/>
  <c r="H419" i="1"/>
  <c r="I419" i="1" s="1"/>
  <c r="H408" i="1"/>
  <c r="I408" i="1" s="1"/>
  <c r="H399" i="1"/>
  <c r="I399" i="1" s="1"/>
  <c r="H395" i="1"/>
  <c r="I395" i="1" s="1"/>
  <c r="H391" i="1"/>
  <c r="I391" i="1" s="1"/>
  <c r="H387" i="1"/>
  <c r="I387" i="1" s="1"/>
  <c r="H383" i="1"/>
  <c r="I383" i="1" s="1"/>
  <c r="H379" i="1"/>
  <c r="I379" i="1" s="1"/>
  <c r="H375" i="1"/>
  <c r="I375" i="1" s="1"/>
  <c r="H371" i="1"/>
  <c r="I371" i="1" s="1"/>
  <c r="H1028" i="1"/>
  <c r="I1028" i="1" s="1"/>
  <c r="H960" i="1"/>
  <c r="I960" i="1" s="1"/>
  <c r="H906" i="1"/>
  <c r="I906" i="1" s="1"/>
  <c r="H875" i="1"/>
  <c r="I875" i="1" s="1"/>
  <c r="H861" i="1"/>
  <c r="I861" i="1" s="1"/>
  <c r="H814" i="1"/>
  <c r="I814" i="1" s="1"/>
  <c r="H766" i="1"/>
  <c r="I766" i="1" s="1"/>
  <c r="H726" i="1"/>
  <c r="I726" i="1" s="1"/>
  <c r="H691" i="1"/>
  <c r="I691" i="1" s="1"/>
  <c r="H677" i="1"/>
  <c r="I677" i="1" s="1"/>
  <c r="H662" i="1"/>
  <c r="I662" i="1" s="1"/>
  <c r="I661" i="1" s="1"/>
  <c r="H650" i="1"/>
  <c r="I650" i="1" s="1"/>
  <c r="H576" i="1"/>
  <c r="I576" i="1" s="1"/>
  <c r="H566" i="1"/>
  <c r="I566" i="1" s="1"/>
  <c r="H559" i="1"/>
  <c r="I559" i="1" s="1"/>
  <c r="H552" i="1"/>
  <c r="I552" i="1" s="1"/>
  <c r="H522" i="1"/>
  <c r="I522" i="1" s="1"/>
  <c r="I521" i="1" s="1"/>
  <c r="H502" i="1"/>
  <c r="I502" i="1" s="1"/>
  <c r="H496" i="1"/>
  <c r="I496" i="1" s="1"/>
  <c r="H490" i="1"/>
  <c r="I490" i="1" s="1"/>
  <c r="H485" i="1"/>
  <c r="I485" i="1" s="1"/>
  <c r="H467" i="1"/>
  <c r="I467" i="1" s="1"/>
  <c r="H458" i="1"/>
  <c r="I458" i="1" s="1"/>
  <c r="H453" i="1"/>
  <c r="I453" i="1" s="1"/>
  <c r="H449" i="1"/>
  <c r="I449" i="1" s="1"/>
  <c r="H445" i="1"/>
  <c r="I445" i="1" s="1"/>
  <c r="H441" i="1"/>
  <c r="I441" i="1" s="1"/>
  <c r="H434" i="1"/>
  <c r="I434" i="1" s="1"/>
  <c r="H430" i="1"/>
  <c r="I430" i="1" s="1"/>
  <c r="H426" i="1"/>
  <c r="I426" i="1" s="1"/>
  <c r="H411" i="1"/>
  <c r="I411" i="1" s="1"/>
  <c r="H407" i="1"/>
  <c r="I407" i="1" s="1"/>
  <c r="H386" i="1"/>
  <c r="I386" i="1" s="1"/>
  <c r="H366" i="1"/>
  <c r="I366" i="1" s="1"/>
  <c r="H354" i="1"/>
  <c r="I354" i="1" s="1"/>
  <c r="H346" i="1"/>
  <c r="I346" i="1" s="1"/>
  <c r="H338" i="1"/>
  <c r="I338" i="1" s="1"/>
  <c r="H331" i="1"/>
  <c r="I331" i="1" s="1"/>
  <c r="H323" i="1"/>
  <c r="I323" i="1" s="1"/>
  <c r="H319" i="1"/>
  <c r="I319" i="1" s="1"/>
  <c r="H300" i="1"/>
  <c r="I300" i="1" s="1"/>
  <c r="H279" i="1"/>
  <c r="I279" i="1" s="1"/>
  <c r="H275" i="1"/>
  <c r="I275" i="1" s="1"/>
  <c r="H263" i="1"/>
  <c r="I263" i="1" s="1"/>
  <c r="H259" i="1"/>
  <c r="I259" i="1" s="1"/>
  <c r="H246" i="1"/>
  <c r="I246" i="1" s="1"/>
  <c r="H235" i="1"/>
  <c r="I235" i="1" s="1"/>
  <c r="H231" i="1"/>
  <c r="I231" i="1" s="1"/>
  <c r="H227" i="1"/>
  <c r="I227" i="1" s="1"/>
  <c r="H219" i="1"/>
  <c r="I219" i="1" s="1"/>
  <c r="H215" i="1"/>
  <c r="I215" i="1" s="1"/>
  <c r="H207" i="1"/>
  <c r="I207" i="1" s="1"/>
  <c r="H202" i="1"/>
  <c r="I202" i="1" s="1"/>
  <c r="H183" i="1"/>
  <c r="I183" i="1" s="1"/>
  <c r="H172" i="1"/>
  <c r="I172" i="1" s="1"/>
  <c r="H159" i="1"/>
  <c r="I159" i="1" s="1"/>
  <c r="H151" i="1"/>
  <c r="I151" i="1" s="1"/>
  <c r="H147" i="1"/>
  <c r="I147" i="1" s="1"/>
  <c r="H135" i="1"/>
  <c r="I135" i="1" s="1"/>
  <c r="H126" i="1"/>
  <c r="I126" i="1" s="1"/>
  <c r="H119" i="1"/>
  <c r="I119" i="1" s="1"/>
  <c r="H1011" i="1"/>
  <c r="I1011" i="1" s="1"/>
  <c r="H951" i="1"/>
  <c r="I951" i="1" s="1"/>
  <c r="H897" i="1"/>
  <c r="I897" i="1" s="1"/>
  <c r="H868" i="1"/>
  <c r="I868" i="1" s="1"/>
  <c r="H854" i="1"/>
  <c r="I854" i="1" s="1"/>
  <c r="H822" i="1"/>
  <c r="I822" i="1" s="1"/>
  <c r="H807" i="1"/>
  <c r="I807" i="1" s="1"/>
  <c r="H796" i="1"/>
  <c r="I796" i="1" s="1"/>
  <c r="H772" i="1"/>
  <c r="I772" i="1" s="1"/>
  <c r="H759" i="1"/>
  <c r="I759" i="1" s="1"/>
  <c r="H748" i="1"/>
  <c r="I748" i="1" s="1"/>
  <c r="H721" i="1"/>
  <c r="I721" i="1" s="1"/>
  <c r="H708" i="1"/>
  <c r="I708" i="1" s="1"/>
  <c r="H697" i="1"/>
  <c r="I697" i="1" s="1"/>
  <c r="H655" i="1"/>
  <c r="I655" i="1" s="1"/>
  <c r="H646" i="1"/>
  <c r="I646" i="1" s="1"/>
  <c r="H635" i="1"/>
  <c r="I635" i="1" s="1"/>
  <c r="H626" i="1"/>
  <c r="I626" i="1" s="1"/>
  <c r="H606" i="1"/>
  <c r="I606" i="1" s="1"/>
  <c r="H597" i="1"/>
  <c r="I597" i="1" s="1"/>
  <c r="H589" i="1"/>
  <c r="I589" i="1" s="1"/>
  <c r="H562" i="1"/>
  <c r="I562" i="1" s="1"/>
  <c r="H556" i="1"/>
  <c r="I556" i="1" s="1"/>
  <c r="H518" i="1"/>
  <c r="I518" i="1" s="1"/>
  <c r="H512" i="1"/>
  <c r="I512" i="1" s="1"/>
  <c r="I511" i="1" s="1"/>
  <c r="H493" i="1"/>
  <c r="I493" i="1" s="1"/>
  <c r="H488" i="1"/>
  <c r="I488" i="1" s="1"/>
  <c r="H481" i="1"/>
  <c r="I481" i="1" s="1"/>
  <c r="H476" i="1"/>
  <c r="I476" i="1" s="1"/>
  <c r="H456" i="1"/>
  <c r="I456" i="1" s="1"/>
  <c r="H447" i="1"/>
  <c r="I447" i="1" s="1"/>
  <c r="H432" i="1"/>
  <c r="I432" i="1" s="1"/>
  <c r="H428" i="1"/>
  <c r="I428" i="1" s="1"/>
  <c r="H409" i="1"/>
  <c r="I409" i="1" s="1"/>
  <c r="H396" i="1"/>
  <c r="I396" i="1" s="1"/>
  <c r="H392" i="1"/>
  <c r="I392" i="1" s="1"/>
  <c r="H388" i="1"/>
  <c r="I388" i="1" s="1"/>
  <c r="H376" i="1"/>
  <c r="I376" i="1" s="1"/>
  <c r="H352" i="1"/>
  <c r="I352" i="1" s="1"/>
  <c r="H348" i="1"/>
  <c r="I348" i="1" s="1"/>
  <c r="H336" i="1"/>
  <c r="I336" i="1" s="1"/>
  <c r="H325" i="1"/>
  <c r="I325" i="1" s="1"/>
  <c r="H317" i="1"/>
  <c r="I317" i="1" s="1"/>
  <c r="H302" i="1"/>
  <c r="I302" i="1" s="1"/>
  <c r="H298" i="1"/>
  <c r="I298" i="1" s="1"/>
  <c r="H293" i="1"/>
  <c r="I293" i="1" s="1"/>
  <c r="H285" i="1"/>
  <c r="I285" i="1" s="1"/>
  <c r="H281" i="1"/>
  <c r="I281" i="1" s="1"/>
  <c r="H273" i="1"/>
  <c r="I273" i="1" s="1"/>
  <c r="H265" i="1"/>
  <c r="I265" i="1" s="1"/>
  <c r="H257" i="1"/>
  <c r="I257" i="1" s="1"/>
  <c r="H229" i="1"/>
  <c r="I229" i="1" s="1"/>
  <c r="H221" i="1"/>
  <c r="I221" i="1" s="1"/>
  <c r="H217" i="1"/>
  <c r="I217" i="1" s="1"/>
  <c r="H213" i="1"/>
  <c r="I213" i="1" s="1"/>
  <c r="H192" i="1"/>
  <c r="I192" i="1" s="1"/>
  <c r="H185" i="1"/>
  <c r="I185" i="1" s="1"/>
  <c r="H177" i="1"/>
  <c r="I177" i="1" s="1"/>
  <c r="H166" i="1"/>
  <c r="I166" i="1" s="1"/>
  <c r="H161" i="1"/>
  <c r="I161" i="1" s="1"/>
  <c r="H157" i="1"/>
  <c r="I157" i="1" s="1"/>
  <c r="H153" i="1"/>
  <c r="I153" i="1" s="1"/>
  <c r="I152" i="1" s="1"/>
  <c r="H149" i="1"/>
  <c r="I149" i="1" s="1"/>
  <c r="H142" i="1"/>
  <c r="I142" i="1" s="1"/>
  <c r="H133" i="1"/>
  <c r="I133" i="1" s="1"/>
  <c r="H121" i="1"/>
  <c r="I121" i="1" s="1"/>
  <c r="H117" i="1"/>
  <c r="I117" i="1" s="1"/>
  <c r="H103" i="1"/>
  <c r="I103" i="1" s="1"/>
  <c r="H74" i="1"/>
  <c r="I74" i="1" s="1"/>
  <c r="H70" i="1"/>
  <c r="I70" i="1" s="1"/>
  <c r="H66" i="1"/>
  <c r="I66" i="1" s="1"/>
  <c r="H62" i="1"/>
  <c r="I62" i="1" s="1"/>
  <c r="H54" i="1"/>
  <c r="I54" i="1" s="1"/>
  <c r="I53" i="1" s="1"/>
  <c r="H50" i="1"/>
  <c r="I50" i="1" s="1"/>
  <c r="H46" i="1"/>
  <c r="I46" i="1" s="1"/>
  <c r="H42" i="1"/>
  <c r="I42" i="1" s="1"/>
  <c r="H34" i="1"/>
  <c r="I34" i="1" s="1"/>
  <c r="H30" i="1"/>
  <c r="I30" i="1" s="1"/>
  <c r="H22" i="1"/>
  <c r="I22" i="1" s="1"/>
  <c r="H14" i="1"/>
  <c r="I14" i="1" s="1"/>
  <c r="H435" i="1"/>
  <c r="I435" i="1" s="1"/>
  <c r="H344" i="1"/>
  <c r="I344" i="1" s="1"/>
  <c r="H920" i="1"/>
  <c r="I920" i="1" s="1"/>
  <c r="H789" i="1"/>
  <c r="I789" i="1" s="1"/>
  <c r="H752" i="1"/>
  <c r="I752" i="1" s="1"/>
  <c r="H584" i="1"/>
  <c r="I584" i="1" s="1"/>
  <c r="H536" i="1"/>
  <c r="I536" i="1" s="1"/>
  <c r="H477" i="1"/>
  <c r="I477" i="1" s="1"/>
  <c r="H462" i="1"/>
  <c r="I462" i="1" s="1"/>
  <c r="H448" i="1"/>
  <c r="I448" i="1" s="1"/>
  <c r="H437" i="1"/>
  <c r="I437" i="1" s="1"/>
  <c r="H414" i="1"/>
  <c r="I414" i="1" s="1"/>
  <c r="H378" i="1"/>
  <c r="I378" i="1" s="1"/>
  <c r="H359" i="1"/>
  <c r="I359" i="1" s="1"/>
  <c r="H351" i="1"/>
  <c r="I351" i="1" s="1"/>
  <c r="H343" i="1"/>
  <c r="I343" i="1" s="1"/>
  <c r="H337" i="1"/>
  <c r="I337" i="1" s="1"/>
  <c r="H314" i="1"/>
  <c r="I314" i="1" s="1"/>
  <c r="H283" i="1"/>
  <c r="I283" i="1" s="1"/>
  <c r="H254" i="1"/>
  <c r="I254" i="1" s="1"/>
  <c r="H223" i="1"/>
  <c r="I223" i="1" s="1"/>
  <c r="H206" i="1"/>
  <c r="I206" i="1" s="1"/>
  <c r="I205" i="1" s="1"/>
  <c r="H170" i="1"/>
  <c r="I170" i="1" s="1"/>
  <c r="H127" i="1"/>
  <c r="I127" i="1" s="1"/>
  <c r="H60" i="1"/>
  <c r="I60" i="1" s="1"/>
  <c r="H36" i="1"/>
  <c r="I36" i="1" s="1"/>
  <c r="H27" i="1"/>
  <c r="I27" i="1" s="1"/>
  <c r="H17" i="1"/>
  <c r="I17" i="1" s="1"/>
  <c r="H7" i="1"/>
  <c r="I7" i="1" s="1"/>
  <c r="H139" i="1"/>
  <c r="I139" i="1" s="1"/>
  <c r="H79" i="1"/>
  <c r="I79" i="1" s="1"/>
  <c r="H69" i="1"/>
  <c r="I69" i="1" s="1"/>
  <c r="H45" i="1"/>
  <c r="I45" i="1" s="1"/>
  <c r="H26" i="1"/>
  <c r="I26" i="1" s="1"/>
  <c r="I25" i="1" s="1"/>
  <c r="H11" i="1"/>
  <c r="I11" i="1" s="1"/>
  <c r="H738" i="1"/>
  <c r="I738" i="1" s="1"/>
  <c r="H659" i="1"/>
  <c r="I659" i="1" s="1"/>
  <c r="H527" i="1"/>
  <c r="I527" i="1" s="1"/>
  <c r="H457" i="1"/>
  <c r="I457" i="1" s="1"/>
  <c r="H385" i="1"/>
  <c r="I385" i="1" s="1"/>
  <c r="H363" i="1"/>
  <c r="I363" i="1" s="1"/>
  <c r="I362" i="1" s="1"/>
  <c r="H334" i="1"/>
  <c r="I334" i="1" s="1"/>
  <c r="H305" i="1"/>
  <c r="I305" i="1" s="1"/>
  <c r="H280" i="1"/>
  <c r="I280" i="1" s="1"/>
  <c r="H244" i="1"/>
  <c r="I244" i="1" s="1"/>
  <c r="H232" i="1"/>
  <c r="I232" i="1" s="1"/>
  <c r="H209" i="1"/>
  <c r="I209" i="1" s="1"/>
  <c r="H160" i="1"/>
  <c r="I160" i="1" s="1"/>
  <c r="H887" i="1"/>
  <c r="I887" i="1" s="1"/>
  <c r="H501" i="1"/>
  <c r="I501" i="1" s="1"/>
  <c r="H316" i="1"/>
  <c r="I316" i="1" s="1"/>
  <c r="H256" i="1"/>
  <c r="I256" i="1" s="1"/>
  <c r="H226" i="1"/>
  <c r="I226" i="1" s="1"/>
  <c r="I225" i="1" s="1"/>
  <c r="H201" i="1"/>
  <c r="I201" i="1" s="1"/>
  <c r="H178" i="1"/>
  <c r="I178" i="1" s="1"/>
  <c r="H148" i="1"/>
  <c r="I148" i="1" s="1"/>
  <c r="H123" i="1"/>
  <c r="I123" i="1" s="1"/>
  <c r="H101" i="1"/>
  <c r="I101" i="1" s="1"/>
  <c r="H19" i="1"/>
  <c r="I19" i="1" s="1"/>
  <c r="H870" i="1"/>
  <c r="I870" i="1" s="1"/>
  <c r="H785" i="1"/>
  <c r="I785" i="1" s="1"/>
  <c r="H750" i="1"/>
  <c r="I750" i="1" s="1"/>
  <c r="H637" i="1"/>
  <c r="I637" i="1" s="1"/>
  <c r="H607" i="1"/>
  <c r="I607" i="1" s="1"/>
  <c r="H461" i="1"/>
  <c r="I461" i="1" s="1"/>
  <c r="H425" i="1"/>
  <c r="I425" i="1" s="1"/>
  <c r="H413" i="1"/>
  <c r="I413" i="1" s="1"/>
  <c r="H401" i="1"/>
  <c r="I401" i="1" s="1"/>
  <c r="H358" i="1"/>
  <c r="I358" i="1" s="1"/>
  <c r="H342" i="1"/>
  <c r="I342" i="1" s="1"/>
  <c r="I341" i="1" s="1"/>
  <c r="I340" i="1" s="1"/>
  <c r="H307" i="1"/>
  <c r="I307" i="1" s="1"/>
  <c r="I306" i="1" s="1"/>
  <c r="H301" i="1"/>
  <c r="I301" i="1" s="1"/>
  <c r="H288" i="1"/>
  <c r="I288" i="1" s="1"/>
  <c r="H282" i="1"/>
  <c r="I282" i="1" s="1"/>
  <c r="H276" i="1"/>
  <c r="I276" i="1" s="1"/>
  <c r="H253" i="1"/>
  <c r="I253" i="1" s="1"/>
  <c r="I252" i="1" s="1"/>
  <c r="H222" i="1"/>
  <c r="I222" i="1" s="1"/>
  <c r="H198" i="1"/>
  <c r="I198" i="1" s="1"/>
  <c r="H186" i="1"/>
  <c r="I186" i="1" s="1"/>
  <c r="H175" i="1"/>
  <c r="I175" i="1" s="1"/>
  <c r="H169" i="1"/>
  <c r="I169" i="1" s="1"/>
  <c r="H150" i="1"/>
  <c r="I150" i="1" s="1"/>
  <c r="H115" i="1"/>
  <c r="I115" i="1" s="1"/>
  <c r="H90" i="1"/>
  <c r="I90" i="1" s="1"/>
  <c r="H347" i="1"/>
  <c r="I347" i="1" s="1"/>
  <c r="H155" i="1"/>
  <c r="I155" i="1" s="1"/>
  <c r="H124" i="1"/>
  <c r="I124" i="1" s="1"/>
  <c r="H72" i="1"/>
  <c r="I72" i="1" s="1"/>
  <c r="H429" i="1"/>
  <c r="I429" i="1" s="1"/>
  <c r="H322" i="1"/>
  <c r="I322" i="1" s="1"/>
  <c r="H292" i="1"/>
  <c r="I292" i="1" s="1"/>
  <c r="H262" i="1"/>
  <c r="I262" i="1" s="1"/>
  <c r="H52" i="1"/>
  <c r="I52" i="1" s="1"/>
  <c r="H33" i="1"/>
  <c r="I33" i="1" s="1"/>
  <c r="H903" i="1"/>
  <c r="I903" i="1" s="1"/>
  <c r="H856" i="1"/>
  <c r="I856" i="1" s="1"/>
  <c r="H813" i="1"/>
  <c r="I813" i="1" s="1"/>
  <c r="H774" i="1"/>
  <c r="I774" i="1" s="1"/>
  <c r="H740" i="1"/>
  <c r="I740" i="1" s="1"/>
  <c r="H699" i="1"/>
  <c r="I699" i="1" s="1"/>
  <c r="H600" i="1"/>
  <c r="I600" i="1" s="1"/>
  <c r="H528" i="1"/>
  <c r="I528" i="1" s="1"/>
  <c r="H508" i="1"/>
  <c r="I508" i="1" s="1"/>
  <c r="H489" i="1"/>
  <c r="I489" i="1" s="1"/>
  <c r="H472" i="1"/>
  <c r="I472" i="1" s="1"/>
  <c r="H410" i="1"/>
  <c r="I410" i="1" s="1"/>
  <c r="H374" i="1"/>
  <c r="I374" i="1" s="1"/>
  <c r="H365" i="1"/>
  <c r="I365" i="1" s="1"/>
  <c r="H335" i="1"/>
  <c r="I335" i="1" s="1"/>
  <c r="H329" i="1"/>
  <c r="I329" i="1" s="1"/>
  <c r="H318" i="1"/>
  <c r="I318" i="1" s="1"/>
  <c r="H312" i="1"/>
  <c r="I312" i="1" s="1"/>
  <c r="H270" i="1"/>
  <c r="I270" i="1" s="1"/>
  <c r="H258" i="1"/>
  <c r="I258" i="1" s="1"/>
  <c r="H245" i="1"/>
  <c r="I245" i="1" s="1"/>
  <c r="H239" i="1"/>
  <c r="I239" i="1" s="1"/>
  <c r="H233" i="1"/>
  <c r="I233" i="1" s="1"/>
  <c r="H228" i="1"/>
  <c r="I228" i="1" s="1"/>
  <c r="H210" i="1"/>
  <c r="I210" i="1" s="1"/>
  <c r="H191" i="1"/>
  <c r="I191" i="1" s="1"/>
  <c r="H180" i="1"/>
  <c r="I180" i="1" s="1"/>
  <c r="H174" i="1"/>
  <c r="I174" i="1" s="1"/>
  <c r="H156" i="1"/>
  <c r="I156" i="1" s="1"/>
  <c r="H144" i="1"/>
  <c r="I144" i="1" s="1"/>
  <c r="H125" i="1"/>
  <c r="I125" i="1" s="1"/>
  <c r="H98" i="1"/>
  <c r="I98" i="1" s="1"/>
  <c r="H94" i="1"/>
  <c r="I94" i="1" s="1"/>
  <c r="H89" i="1"/>
  <c r="I89" i="1" s="1"/>
  <c r="H83" i="1"/>
  <c r="I83" i="1" s="1"/>
  <c r="I82" i="1" s="1"/>
  <c r="H77" i="1"/>
  <c r="I77" i="1" s="1"/>
  <c r="H59" i="1"/>
  <c r="I59" i="1" s="1"/>
  <c r="I58" i="1" s="1"/>
  <c r="H49" i="1"/>
  <c r="I49" i="1" s="1"/>
  <c r="H44" i="1"/>
  <c r="I44" i="1" s="1"/>
  <c r="I43" i="1" s="1"/>
  <c r="H35" i="1"/>
  <c r="I35" i="1" s="1"/>
  <c r="H20" i="1"/>
  <c r="I20" i="1" s="1"/>
  <c r="H10" i="1"/>
  <c r="I10" i="1" s="1"/>
  <c r="H954" i="1"/>
  <c r="I954" i="1" s="1"/>
  <c r="H698" i="1"/>
  <c r="I698" i="1" s="1"/>
  <c r="H550" i="1"/>
  <c r="I550" i="1" s="1"/>
  <c r="H444" i="1"/>
  <c r="I444" i="1" s="1"/>
  <c r="H421" i="1"/>
  <c r="I421" i="1" s="1"/>
  <c r="H397" i="1"/>
  <c r="I397" i="1" s="1"/>
  <c r="H373" i="1"/>
  <c r="I373" i="1" s="1"/>
  <c r="I372" i="1" s="1"/>
  <c r="H339" i="1"/>
  <c r="I339" i="1" s="1"/>
  <c r="H286" i="1"/>
  <c r="I286" i="1" s="1"/>
  <c r="H269" i="1"/>
  <c r="I269" i="1" s="1"/>
  <c r="H238" i="1"/>
  <c r="I238" i="1" s="1"/>
  <c r="H220" i="1"/>
  <c r="I220" i="1" s="1"/>
  <c r="H173" i="1"/>
  <c r="I173" i="1" s="1"/>
  <c r="H107" i="1"/>
  <c r="I107" i="1" s="1"/>
  <c r="I106" i="1" s="1"/>
  <c r="H57" i="1"/>
  <c r="I57" i="1" s="1"/>
  <c r="H39" i="1"/>
  <c r="I39" i="1" s="1"/>
  <c r="H29" i="1"/>
  <c r="I29" i="1" s="1"/>
  <c r="H9" i="1"/>
  <c r="I9" i="1" s="1"/>
  <c r="H333" i="1"/>
  <c r="I333" i="1" s="1"/>
  <c r="H304" i="1"/>
  <c r="I304" i="1" s="1"/>
  <c r="H250" i="1"/>
  <c r="I250" i="1" s="1"/>
  <c r="H129" i="1"/>
  <c r="I129" i="1" s="1"/>
  <c r="I128" i="1" s="1"/>
  <c r="H47" i="1"/>
  <c r="I47" i="1" s="1"/>
  <c r="H23" i="1"/>
  <c r="I23" i="1" s="1"/>
  <c r="H1014" i="1"/>
  <c r="I1014" i="1" s="1"/>
  <c r="H936" i="1"/>
  <c r="I936" i="1" s="1"/>
  <c r="H841" i="1"/>
  <c r="I841" i="1" s="1"/>
  <c r="H798" i="1"/>
  <c r="I798" i="1" s="1"/>
  <c r="H590" i="1"/>
  <c r="I590" i="1" s="1"/>
  <c r="H542" i="1"/>
  <c r="I542" i="1" s="1"/>
  <c r="H500" i="1"/>
  <c r="I500" i="1" s="1"/>
  <c r="H482" i="1"/>
  <c r="I482" i="1" s="1"/>
  <c r="H466" i="1"/>
  <c r="I466" i="1" s="1"/>
  <c r="H451" i="1"/>
  <c r="I451" i="1" s="1"/>
  <c r="H440" i="1"/>
  <c r="I440" i="1" s="1"/>
  <c r="H406" i="1"/>
  <c r="I406" i="1" s="1"/>
  <c r="H381" i="1"/>
  <c r="I381" i="1" s="1"/>
  <c r="H369" i="1"/>
  <c r="I369" i="1" s="1"/>
  <c r="H361" i="1"/>
  <c r="I361" i="1" s="1"/>
  <c r="H345" i="1"/>
  <c r="I345" i="1" s="1"/>
  <c r="H332" i="1"/>
  <c r="I332" i="1" s="1"/>
  <c r="H326" i="1"/>
  <c r="I326" i="1" s="1"/>
  <c r="H315" i="1"/>
  <c r="I315" i="1" s="1"/>
  <c r="H309" i="1"/>
  <c r="I309" i="1" s="1"/>
  <c r="H303" i="1"/>
  <c r="I303" i="1" s="1"/>
  <c r="H266" i="1"/>
  <c r="I266" i="1" s="1"/>
  <c r="H255" i="1"/>
  <c r="I255" i="1" s="1"/>
  <c r="H242" i="1"/>
  <c r="I242" i="1" s="1"/>
  <c r="I241" i="1" s="1"/>
  <c r="H236" i="1"/>
  <c r="I236" i="1" s="1"/>
  <c r="H230" i="1"/>
  <c r="I230" i="1" s="1"/>
  <c r="H194" i="1"/>
  <c r="I194" i="1" s="1"/>
  <c r="I193" i="1" s="1"/>
  <c r="H188" i="1"/>
  <c r="I188" i="1" s="1"/>
  <c r="H141" i="1"/>
  <c r="I141" i="1" s="1"/>
  <c r="H122" i="1"/>
  <c r="I122" i="1" s="1"/>
  <c r="H111" i="1"/>
  <c r="I111" i="1" s="1"/>
  <c r="H105" i="1"/>
  <c r="I105" i="1" s="1"/>
  <c r="I104" i="1" s="1"/>
  <c r="H91" i="1"/>
  <c r="I91" i="1" s="1"/>
  <c r="H86" i="1"/>
  <c r="I86" i="1" s="1"/>
  <c r="I85" i="1" s="1"/>
  <c r="H80" i="1"/>
  <c r="I80" i="1" s="1"/>
  <c r="H56" i="1"/>
  <c r="I56" i="1" s="1"/>
  <c r="H12" i="1"/>
  <c r="I12" i="1" s="1"/>
  <c r="H8" i="1"/>
  <c r="I8" i="1" s="1"/>
  <c r="H513" i="1"/>
  <c r="I513" i="1" s="1"/>
  <c r="H289" i="1"/>
  <c r="I289" i="1" s="1"/>
  <c r="H278" i="1"/>
  <c r="I278" i="1" s="1"/>
  <c r="H272" i="1"/>
  <c r="I272" i="1" s="1"/>
  <c r="H218" i="1"/>
  <c r="I218" i="1" s="1"/>
  <c r="H212" i="1"/>
  <c r="I212" i="1" s="1"/>
  <c r="H199" i="1"/>
  <c r="I199" i="1" s="1"/>
  <c r="H182" i="1"/>
  <c r="I182" i="1" s="1"/>
  <c r="H176" i="1"/>
  <c r="I176" i="1" s="1"/>
  <c r="H158" i="1"/>
  <c r="I158" i="1" s="1"/>
  <c r="H146" i="1"/>
  <c r="I146" i="1" s="1"/>
  <c r="H100" i="1"/>
  <c r="I100" i="1" s="1"/>
  <c r="H95" i="1"/>
  <c r="I95" i="1" s="1"/>
  <c r="H75" i="1"/>
  <c r="I75" i="1" s="1"/>
  <c r="H65" i="1"/>
  <c r="I65" i="1" s="1"/>
  <c r="H32" i="1"/>
  <c r="I32" i="1" s="1"/>
  <c r="I31" i="1" s="1"/>
  <c r="H145" i="1"/>
  <c r="I145" i="1" s="1"/>
  <c r="H120" i="1"/>
  <c r="I120" i="1" s="1"/>
  <c r="H64" i="1"/>
  <c r="I64" i="1" s="1"/>
  <c r="H55" i="1"/>
  <c r="I55" i="1" s="1"/>
  <c r="H40" i="1"/>
  <c r="I40" i="1" s="1"/>
  <c r="H328" i="1"/>
  <c r="I328" i="1" s="1"/>
  <c r="H196" i="1"/>
  <c r="I196" i="1" s="1"/>
  <c r="I195" i="1" s="1"/>
  <c r="H167" i="1"/>
  <c r="I167" i="1" s="1"/>
  <c r="H143" i="1"/>
  <c r="I143" i="1" s="1"/>
  <c r="H67" i="1"/>
  <c r="I67" i="1" s="1"/>
  <c r="H15" i="1"/>
  <c r="I15" i="1" s="1"/>
  <c r="H843" i="1"/>
  <c r="I843" i="1" s="1"/>
  <c r="H543" i="1"/>
  <c r="I543" i="1" s="1"/>
  <c r="H418" i="1"/>
  <c r="I418" i="1" s="1"/>
  <c r="H310" i="1"/>
  <c r="I310" i="1" s="1"/>
  <c r="H299" i="1"/>
  <c r="I299" i="1" s="1"/>
  <c r="H243" i="1"/>
  <c r="I243" i="1" s="1"/>
  <c r="H189" i="1"/>
  <c r="I189" i="1" s="1"/>
  <c r="H118" i="1"/>
  <c r="I118" i="1" s="1"/>
  <c r="H97" i="1"/>
  <c r="I97" i="1" s="1"/>
  <c r="H76" i="1"/>
  <c r="I76" i="1" s="1"/>
  <c r="I422" i="1" l="1"/>
  <c r="I1029" i="1"/>
  <c r="D19" i="2" s="1"/>
  <c r="I216" i="1"/>
  <c r="I268" i="1"/>
  <c r="I88" i="1"/>
  <c r="I154" i="1"/>
  <c r="D11" i="2" s="1"/>
  <c r="I526" i="1"/>
  <c r="I68" i="1"/>
  <c r="I234" i="1"/>
  <c r="I224" i="1" s="1"/>
  <c r="I398" i="1"/>
  <c r="I113" i="1"/>
  <c r="I533" i="1"/>
  <c r="I667" i="1"/>
  <c r="I664" i="1" s="1"/>
  <c r="I719" i="1"/>
  <c r="I6" i="1"/>
  <c r="I330" i="1"/>
  <c r="I463" i="1"/>
  <c r="I1037" i="1"/>
  <c r="D20" i="2" s="1"/>
  <c r="I16" i="1"/>
  <c r="D6" i="2" s="1"/>
  <c r="I171" i="1"/>
  <c r="I516" i="1"/>
  <c r="I63" i="1"/>
  <c r="I249" i="1"/>
  <c r="I179" i="1"/>
  <c r="I291" i="1"/>
  <c r="I78" i="1"/>
  <c r="I377" i="1"/>
  <c r="I73" i="1"/>
  <c r="I297" i="1"/>
  <c r="I296" i="1" s="1"/>
  <c r="I676" i="1"/>
  <c r="I546" i="1"/>
  <c r="I415" i="1"/>
  <c r="I684" i="1"/>
  <c r="I498" i="1"/>
  <c r="I624" i="1"/>
  <c r="I689" i="1"/>
  <c r="I37" i="1"/>
  <c r="I92" i="1"/>
  <c r="I320" i="1"/>
  <c r="I538" i="1"/>
  <c r="I671" i="1"/>
  <c r="I116" i="1"/>
  <c r="I442" i="1"/>
  <c r="I164" i="1"/>
  <c r="I163" i="1" s="1"/>
  <c r="I573" i="1"/>
  <c r="I48" i="1"/>
  <c r="I24" i="1" s="1"/>
  <c r="D7" i="2" s="1"/>
  <c r="I313" i="1"/>
  <c r="I431" i="1"/>
  <c r="I484" i="1"/>
  <c r="I483" i="1" s="1"/>
  <c r="I382" i="1"/>
  <c r="I491" i="1"/>
  <c r="I506" i="1"/>
  <c r="I505" i="1" s="1"/>
  <c r="I564" i="1"/>
  <c r="I208" i="1"/>
  <c r="I204" i="1" s="1"/>
  <c r="I203" i="1" s="1"/>
  <c r="D13" i="2" s="1"/>
  <c r="I731" i="1"/>
  <c r="D18" i="2" s="1"/>
  <c r="I541" i="1"/>
  <c r="I455" i="1"/>
  <c r="I454" i="1" s="1"/>
  <c r="I581" i="1"/>
  <c r="I277" i="1"/>
  <c r="I140" i="1"/>
  <c r="I136" i="1" s="1"/>
  <c r="I357" i="1"/>
  <c r="I356" i="1" s="1"/>
  <c r="I132" i="1"/>
  <c r="I284" i="1"/>
  <c r="I394" i="1"/>
  <c r="I404" i="1"/>
  <c r="I403" i="1" s="1"/>
  <c r="I402" i="1" s="1"/>
  <c r="I656" i="1"/>
  <c r="I593" i="1"/>
  <c r="I722" i="1"/>
  <c r="I109" i="1"/>
  <c r="I260" i="1"/>
  <c r="I545" i="1" l="1"/>
  <c r="I295" i="1"/>
  <c r="I290" i="1" s="1"/>
  <c r="I248" i="1"/>
  <c r="I247" i="1" s="1"/>
  <c r="D14" i="2" s="1"/>
  <c r="I131" i="1"/>
  <c r="D10" i="2" s="1"/>
  <c r="I683" i="1"/>
  <c r="I663" i="1" s="1"/>
  <c r="D16" i="2" s="1"/>
  <c r="I112" i="1"/>
  <c r="I87" i="1"/>
  <c r="I84" i="1" s="1"/>
  <c r="D8" i="2" s="1"/>
  <c r="I108" i="1"/>
  <c r="D9" i="2" s="1"/>
  <c r="I162" i="1"/>
  <c r="D12" i="2" s="1"/>
  <c r="D5" i="2"/>
  <c r="I267" i="1"/>
  <c r="D15" i="2" l="1"/>
  <c r="I22" i="2" s="1"/>
  <c r="I1049" i="1"/>
  <c r="S22" i="2"/>
  <c r="G22" i="2"/>
  <c r="AK22" i="2"/>
  <c r="W22" i="2"/>
  <c r="Q22" i="2"/>
  <c r="U22" i="2"/>
  <c r="AM22" i="2"/>
  <c r="M22" i="2"/>
  <c r="K22" i="2"/>
  <c r="AC22" i="2"/>
  <c r="O22" i="2"/>
  <c r="E22" i="2"/>
  <c r="AG22" i="2"/>
  <c r="Y22" i="2"/>
  <c r="I24" i="2" l="1"/>
  <c r="AK24" i="2"/>
  <c r="AK23" i="2"/>
  <c r="G24" i="2"/>
  <c r="G26" i="2" s="1"/>
  <c r="S24" i="2"/>
  <c r="AC24" i="2"/>
  <c r="Q23" i="2"/>
  <c r="Q24" i="2"/>
  <c r="Y24" i="2"/>
  <c r="D22" i="2"/>
  <c r="Y23" i="2" s="1"/>
  <c r="AI22" i="2"/>
  <c r="AE22" i="2"/>
  <c r="AM23" i="2"/>
  <c r="AM24" i="2"/>
  <c r="U24" i="2"/>
  <c r="K24" i="2"/>
  <c r="K23" i="2"/>
  <c r="AG24" i="2"/>
  <c r="AA22" i="2"/>
  <c r="O23" i="2"/>
  <c r="O24" i="2"/>
  <c r="E23" i="2"/>
  <c r="E25" i="2" s="1"/>
  <c r="E24" i="2"/>
  <c r="E26" i="2" s="1"/>
  <c r="M24" i="2"/>
  <c r="W24" i="2"/>
  <c r="W23" i="2"/>
  <c r="AE24" i="2" l="1"/>
  <c r="AE23" i="2"/>
  <c r="G23" i="2"/>
  <c r="G25" i="2" s="1"/>
  <c r="AI23" i="2"/>
  <c r="AI24" i="2"/>
  <c r="AC23" i="2"/>
  <c r="AA23" i="2"/>
  <c r="AA24" i="2"/>
  <c r="U23" i="2"/>
  <c r="S23" i="2"/>
  <c r="I23" i="2"/>
  <c r="I25" i="2" s="1"/>
  <c r="K25" i="2" s="1"/>
  <c r="M23" i="2"/>
  <c r="AG23" i="2"/>
  <c r="I26" i="2"/>
  <c r="K26" i="2" s="1"/>
  <c r="M26" i="2" s="1"/>
  <c r="O26" i="2" s="1"/>
  <c r="Q26" i="2" s="1"/>
  <c r="S26" i="2" s="1"/>
  <c r="U26" i="2" s="1"/>
  <c r="W26" i="2" s="1"/>
  <c r="Y26" i="2" s="1"/>
  <c r="AA26" i="2" l="1"/>
  <c r="AC26" i="2" s="1"/>
  <c r="AE26" i="2" s="1"/>
  <c r="AG26" i="2" s="1"/>
  <c r="AI26" i="2" s="1"/>
  <c r="AK26" i="2" s="1"/>
  <c r="AM26" i="2" s="1"/>
  <c r="M25" i="2"/>
  <c r="O25" i="2" s="1"/>
  <c r="Q25" i="2" s="1"/>
  <c r="S25" i="2" s="1"/>
  <c r="U25" i="2" s="1"/>
  <c r="W25" i="2" s="1"/>
  <c r="Y25" i="2" s="1"/>
  <c r="AA25" i="2" s="1"/>
  <c r="AC25" i="2" s="1"/>
  <c r="AE25" i="2" s="1"/>
  <c r="AG25" i="2" s="1"/>
  <c r="AI25" i="2" s="1"/>
  <c r="AK25" i="2" s="1"/>
  <c r="AM25" i="2" s="1"/>
</calcChain>
</file>

<file path=xl/sharedStrings.xml><?xml version="1.0" encoding="utf-8"?>
<sst xmlns="http://schemas.openxmlformats.org/spreadsheetml/2006/main" count="5453" uniqueCount="1877">
  <si>
    <t>Planilha Orçamentaria</t>
  </si>
  <si>
    <t>Bancos</t>
  </si>
  <si>
    <t>B.D.I.</t>
  </si>
  <si>
    <t>Encargos Sociais</t>
  </si>
  <si>
    <t>Objeto: Requalificação da Praça do Bosque, Centro, Ouvidor (GO), contemplando intervenções no campo de futebol, quadra poliesportiva, quadra de areia, paisagismo, urbanismo, espelho d’água, fonte seca, monumento maria fumaça, pisos e rampas de acessibilidade.</t>
  </si>
  <si>
    <t>SINAPI - 03/2023 - Goiás
GOINFRA - 05/2023 - Goiás
SBC - 01/2023 - Goiás</t>
  </si>
  <si>
    <t>Desonerado: embutido nos preços unitário dos insumos de mão de obra, de acordo com as bases.</t>
  </si>
  <si>
    <t>Item</t>
  </si>
  <si>
    <t>Código</t>
  </si>
  <si>
    <t>Banco</t>
  </si>
  <si>
    <t>Descrição</t>
  </si>
  <si>
    <t>Und</t>
  </si>
  <si>
    <t>Quant.</t>
  </si>
  <si>
    <t>Valor Unit</t>
  </si>
  <si>
    <t>Valor Unit com BDI</t>
  </si>
  <si>
    <t>Total</t>
  </si>
  <si>
    <t>SERVIÇOS PRELIMINARES</t>
  </si>
  <si>
    <t xml:space="preserve"> 1.1 </t>
  </si>
  <si>
    <t>SINAPI</t>
  </si>
  <si>
    <t>TAPUME COM TELHA METÁLICA. AF_05/2018</t>
  </si>
  <si>
    <t>m²</t>
  </si>
  <si>
    <t xml:space="preserve"> 1.2</t>
  </si>
  <si>
    <t>EXECUÇÃO DE DEPÓSITO EM CANTEIRO DE OBRA EM CHAPA DE MADEIRA COMPENSADA, NÃO INCLUSO MOBILIÁRIO. AF_04/2016</t>
  </si>
  <si>
    <t xml:space="preserve"> 1.3</t>
  </si>
  <si>
    <t>GOINFRA</t>
  </si>
  <si>
    <t>LIGAÇÃO PROVISÓRIA DE ÁGUA (INCLUSO RETIRADA DO ESGOTO SANITÁRIO) - PD. GOINFRA</t>
  </si>
  <si>
    <t>Un</t>
  </si>
  <si>
    <t xml:space="preserve"> 1.4</t>
  </si>
  <si>
    <t>PLACA DE OBRA PLOTADA EM CHAPA METÁLICA 26 , AFIXADA EM CAVALETES DE MADEIRA DE LEI (VIGOTAS 6X12CM) - PADRÃO GOINFRA</t>
  </si>
  <si>
    <t xml:space="preserve"> 1.5</t>
  </si>
  <si>
    <t>LIGAÇÃO PROVISÓRIA LUZ E FORÇA - PD. GOINFRA</t>
  </si>
  <si>
    <t xml:space="preserve"> 1.6</t>
  </si>
  <si>
    <t>LOCAÇÃO DA OBRA, EXECUÇÃO DE GABARITO SEM REAPROVEITAMENTO, INCLUSO PINTURA (FACE INTERNA DO RIPÃO 15CM) E PIQUETE COM TESTEMUNHA</t>
  </si>
  <si>
    <t>TERRAPLENAGEM</t>
  </si>
  <si>
    <t xml:space="preserve"> 1.7</t>
  </si>
  <si>
    <t>ARGILA OU BARRO PARA ATERRO/REATERRO (COM TRANSPORTE ATE 10 KM)</t>
  </si>
  <si>
    <t>m³</t>
  </si>
  <si>
    <t xml:space="preserve"> 1.8</t>
  </si>
  <si>
    <t>CARGA MECANIZADA</t>
  </si>
  <si>
    <t>DEMOLIÇÕES</t>
  </si>
  <si>
    <t xml:space="preserve"> 2.1 </t>
  </si>
  <si>
    <t>RETIRADA DE GRAMA EM PLACAS</t>
  </si>
  <si>
    <t xml:space="preserve"> 2.2 </t>
  </si>
  <si>
    <t>DEMOLIÇÃO MANUAL DE PISO CIMENTICIO SOBRE LASTRO DE CONCRETO COM TRANSPORTE ATE CAÇAMBA E CARGA</t>
  </si>
  <si>
    <t xml:space="preserve"> 2.3 </t>
  </si>
  <si>
    <t>DEMOLIÇÃO MANUAL MEIO FIO SEM REAPROVEITAMENTO COM TRANSPORTE ATÉ CAÇAMBA E CARGA</t>
  </si>
  <si>
    <t>m</t>
  </si>
  <si>
    <t xml:space="preserve"> 2.4</t>
  </si>
  <si>
    <t>DEMOLIÇÃO MANUAL DE TELA DE ALAMBRADO COM TRANSPORTE ATÉ CAÇAMBA E CARGA</t>
  </si>
  <si>
    <t xml:space="preserve"> 2.5</t>
  </si>
  <si>
    <t>DEMOLICÃO MANUAL DE ALVENARIA DE TIJOLO COM REAPROVEITAMENTO</t>
  </si>
  <si>
    <t xml:space="preserve"> 2.6</t>
  </si>
  <si>
    <t xml:space="preserve"> 2.7</t>
  </si>
  <si>
    <t>TRANSPORTE DE ENTULHO EM CAMINHÃO SEM CARGA</t>
  </si>
  <si>
    <t>PISOS, MEIO FIO E RAMPAS DE ACESSIBILIDADE</t>
  </si>
  <si>
    <t xml:space="preserve"> 3.1 </t>
  </si>
  <si>
    <t>PISO LADRILHO ANTIDERRAPANTE COR NATURAL</t>
  </si>
  <si>
    <t xml:space="preserve"> 3.1.1 </t>
  </si>
  <si>
    <t>REGULARIZAÇÃO DO TERRENO SEM APILOAMENTO COM TRANSPORTE MANUAL DA TERRA ESCAVADA</t>
  </si>
  <si>
    <t xml:space="preserve"> 3.1.2 </t>
  </si>
  <si>
    <t>APILOAMENTO</t>
  </si>
  <si>
    <t xml:space="preserve"> 3.1.3 </t>
  </si>
  <si>
    <t>LASTRO DE CONCRETO REGULARIZADO SEM IMPERMEAB. 1:3:6 ESP= 5CM (BASE)</t>
  </si>
  <si>
    <t xml:space="preserve"> 3.1.4 </t>
  </si>
  <si>
    <t>LADRILHO HIDRAULICO COR NATURAL (SEM LASTRO)</t>
  </si>
  <si>
    <t xml:space="preserve"> 3.1.5 </t>
  </si>
  <si>
    <t>RASPAGEM E APLICAÇÃO RESINA ACRÍLICA DUAS DEMÃOS</t>
  </si>
  <si>
    <t xml:space="preserve"> 3.2 </t>
  </si>
  <si>
    <t>PISO LADRILHO ANTIDERRAPANTE COR CHUMBO</t>
  </si>
  <si>
    <t xml:space="preserve"> 3.2.1 </t>
  </si>
  <si>
    <t xml:space="preserve"> 3.2.2 </t>
  </si>
  <si>
    <t xml:space="preserve"> 3.2.3 </t>
  </si>
  <si>
    <t xml:space="preserve"> 3.2.4 </t>
  </si>
  <si>
    <t>LADRILHO HIDRAULICO DE UMA COR (SEM LASTRO)</t>
  </si>
  <si>
    <t xml:space="preserve"> 3.2.5 </t>
  </si>
  <si>
    <t xml:space="preserve"> 3.3 </t>
  </si>
  <si>
    <t>PISO LADRILHO ANTIDERRAPANTE COR VERMELHA</t>
  </si>
  <si>
    <t xml:space="preserve"> 3.3.1 </t>
  </si>
  <si>
    <t xml:space="preserve"> 3.3.2 </t>
  </si>
  <si>
    <t xml:space="preserve"> 3.3.3 </t>
  </si>
  <si>
    <t xml:space="preserve"> 3.3.4 </t>
  </si>
  <si>
    <t xml:space="preserve"> 3.3.5 </t>
  </si>
  <si>
    <t xml:space="preserve"> 3.4 </t>
  </si>
  <si>
    <t>PISO EMBORRACHADO ANTI-IMPACTO COR VERDE ESCURO</t>
  </si>
  <si>
    <t xml:space="preserve"> 3.4.1 </t>
  </si>
  <si>
    <t xml:space="preserve"> 3.4.2 </t>
  </si>
  <si>
    <t xml:space="preserve"> 3.4.3 </t>
  </si>
  <si>
    <t xml:space="preserve"> 3.4.4 </t>
  </si>
  <si>
    <t>PISO DE BORRACHA ESPORTIVO, ESPESSURA 15MM, ASSENTADO COM ARGAMASSA. AF_09/2020</t>
  </si>
  <si>
    <t xml:space="preserve"> 3.5 </t>
  </si>
  <si>
    <t>PISO EMBORRACHADO ANTI-IMPACTO COR LARANJA</t>
  </si>
  <si>
    <t xml:space="preserve"> 3.5.1 </t>
  </si>
  <si>
    <t xml:space="preserve"> 3.5.2 </t>
  </si>
  <si>
    <t xml:space="preserve"> 3.5.3 </t>
  </si>
  <si>
    <t xml:space="preserve"> 3.5.4 </t>
  </si>
  <si>
    <t xml:space="preserve"> 3.6 </t>
  </si>
  <si>
    <t>PISO EMBORRACHADO ANTI-IMPACTO COR ROSA</t>
  </si>
  <si>
    <t xml:space="preserve"> 3.6.1 </t>
  </si>
  <si>
    <t xml:space="preserve"> 3.6.2 </t>
  </si>
  <si>
    <t xml:space="preserve"> 3.6.3 </t>
  </si>
  <si>
    <t xml:space="preserve"> 3.6.4 </t>
  </si>
  <si>
    <t xml:space="preserve"> 3.7 </t>
  </si>
  <si>
    <t>PISO EMBORRACHADO ANTI-IMPACTO COR AMARELA</t>
  </si>
  <si>
    <t xml:space="preserve"> 3.7.1 </t>
  </si>
  <si>
    <t xml:space="preserve"> 3.7.2 </t>
  </si>
  <si>
    <t xml:space="preserve"> 3.7.3 </t>
  </si>
  <si>
    <t xml:space="preserve"> 3.7.4 </t>
  </si>
  <si>
    <t xml:space="preserve"> 3.8 </t>
  </si>
  <si>
    <t>PISO EM PEDRA PIRINÓPOLIS</t>
  </si>
  <si>
    <t xml:space="preserve"> 3.8.1 </t>
  </si>
  <si>
    <t xml:space="preserve"> 3.8.2 </t>
  </si>
  <si>
    <t xml:space="preserve"> 3.8.3 </t>
  </si>
  <si>
    <t xml:space="preserve"> 3.8.4 </t>
  </si>
  <si>
    <t>PISO EM PEDRA  ASSENTADO SOBRE ARGAMASSA 1:3 (CIMENTO E AREIA). AF_09/2020</t>
  </si>
  <si>
    <t xml:space="preserve"> 3.9 </t>
  </si>
  <si>
    <t>PISO EM DECK CIMENTÍCIO TIPO MADEIRA</t>
  </si>
  <si>
    <t xml:space="preserve"> 3.9.1 </t>
  </si>
  <si>
    <t xml:space="preserve"> 3.9.2 </t>
  </si>
  <si>
    <t xml:space="preserve"> 3.9.3 </t>
  </si>
  <si>
    <t xml:space="preserve"> 3.9.4 </t>
  </si>
  <si>
    <t>COMP. OVDR 009</t>
  </si>
  <si>
    <t>Próprio</t>
  </si>
  <si>
    <t>PISO DECK CIMENTÍCIO TIPO MADEIRA</t>
  </si>
  <si>
    <t xml:space="preserve"> 3.10 </t>
  </si>
  <si>
    <t>PISO TÁTIL DIRECIONAL COR AMARELA</t>
  </si>
  <si>
    <t xml:space="preserve"> 3.10.1 </t>
  </si>
  <si>
    <t xml:space="preserve"> 3.10.2 </t>
  </si>
  <si>
    <t xml:space="preserve"> 3.10.3 </t>
  </si>
  <si>
    <t>LASTRO DE CONCRETO REGULARIZADO IMPERMEABILIZADO 1:3:6 ESP=5CM (BASE)</t>
  </si>
  <si>
    <t xml:space="preserve"> 3.10.4 </t>
  </si>
  <si>
    <t>PISO DE LADRILHO HIDRÁULICO COLORIDO MODELO TÁTIL ( ALERTA OU DIRECIONAL) SEM LASTRO</t>
  </si>
  <si>
    <t xml:space="preserve"> 3.11 </t>
  </si>
  <si>
    <t>MEIO FIO E GUIAS DE CANTEIRO</t>
  </si>
  <si>
    <t xml:space="preserve"> 3.11.1 </t>
  </si>
  <si>
    <t>MEIO FIO PD. GOINFRA EM CONC. PRÉ MOLD. RETO/CURVO (9v12X25X100CM), C/ SARJETA ( 13X10v12CM)FC28=20MPA COM ARGAM.(1CI:3ARMLC) P/ARREMATE DO REJUNT. - INCLUSO ESCAV./APILOAM./REATERRO E CONC.FC28= 10MPA P/ ASSENTAM. E CHUMBAMENTO</t>
  </si>
  <si>
    <t xml:space="preserve"> 3.11.2 </t>
  </si>
  <si>
    <t>CAIAÇAO 2 DEMAOS EM POSTE/ VIGAS E MEIO FIO(OC)</t>
  </si>
  <si>
    <t xml:space="preserve"> 3.11.3 </t>
  </si>
  <si>
    <t>COMP. OVDR 010</t>
  </si>
  <si>
    <t>GUIAS DE CANTEIRO</t>
  </si>
  <si>
    <t>M</t>
  </si>
  <si>
    <t xml:space="preserve"> 3.12 </t>
  </si>
  <si>
    <t>RAMPAS DE ACESSIBILIDADE</t>
  </si>
  <si>
    <t xml:space="preserve"> 3.12.1 </t>
  </si>
  <si>
    <t>COMP. OVDR 011</t>
  </si>
  <si>
    <t>RAMPA DE ACESSIBILIDADE EM CONCRETO - PCD</t>
  </si>
  <si>
    <t>UN</t>
  </si>
  <si>
    <t>CAMPO DE FUTEBOL</t>
  </si>
  <si>
    <t xml:space="preserve"> 4.1 </t>
  </si>
  <si>
    <t>ARQUIBANCADA</t>
  </si>
  <si>
    <t xml:space="preserve"> 4.1.1 </t>
  </si>
  <si>
    <t xml:space="preserve"> COMP. OVDR 001 </t>
  </si>
  <si>
    <t>ARQUIBANCADA TIPO 001 (1,24 METROS DE ALTURA, 3 ASSENTOS)</t>
  </si>
  <si>
    <t xml:space="preserve"> 4.2 </t>
  </si>
  <si>
    <t>ALAMBRADO</t>
  </si>
  <si>
    <t xml:space="preserve"> 4.2.1 </t>
  </si>
  <si>
    <t>ALAMBRADO E PORTÕES</t>
  </si>
  <si>
    <t xml:space="preserve"> 4.2.1.1 </t>
  </si>
  <si>
    <t>ALAMBRADO EM TUBO INDUSTRIAL 2"#2,28 E TELA MALHA 4" FIO 12 (QUADRA ESPORTE EXISTENTE) SEM PINTURA</t>
  </si>
  <si>
    <t xml:space="preserve"> 4.2.1.2 </t>
  </si>
  <si>
    <t>PINTURA ESMALTE 1 DEMÃO ESQUADRIA METALICA S/FUNDO ANTICORROSIVO</t>
  </si>
  <si>
    <t xml:space="preserve"> 4.2.1.3 </t>
  </si>
  <si>
    <t>PORTÃO DE ABRIR 02 FOLHAS DE TELA E TUBO GALVANIZADO 2" PT 9 C/FERRAGENS</t>
  </si>
  <si>
    <t xml:space="preserve"> 4.2.2 </t>
  </si>
  <si>
    <t>MURETA DE ALVENARIA</t>
  </si>
  <si>
    <t xml:space="preserve"> 4.2.2.1 </t>
  </si>
  <si>
    <t>ESTACA A TRADO DIAM.25 CM SEM FERRO</t>
  </si>
  <si>
    <t xml:space="preserve"> 4.2.2.2 </t>
  </si>
  <si>
    <t>FORMA TABUA COM REAPROVEITAMENTO 2 VEZES - (OBRAS CIVIS)</t>
  </si>
  <si>
    <t xml:space="preserve"> 4.2.2.3 </t>
  </si>
  <si>
    <t>PREPARO COM BETONEIRA E TRANSPORTE MANUAL  DE CONCRETO FCK=15 MPA - (O.C.)</t>
  </si>
  <si>
    <t xml:space="preserve"> 4.2.2.4 </t>
  </si>
  <si>
    <t>LANÇAMENTO/APLICAÇÃO/ADENSAMENTO DE CONCRETO EM FUNDAÇÃO- (O.C.)</t>
  </si>
  <si>
    <t xml:space="preserve"> 4.2.2.5 </t>
  </si>
  <si>
    <t>ACO CA-60 - 5,0 MM - (OBRAS CIVIS)</t>
  </si>
  <si>
    <t>Kg</t>
  </si>
  <si>
    <t xml:space="preserve"> 4.2.2.6 </t>
  </si>
  <si>
    <t>ACO CA 50-A - 8,0 MM (5/16") - (OBRAS CIVIS)</t>
  </si>
  <si>
    <t xml:space="preserve"> 4.2.2.7 </t>
  </si>
  <si>
    <t>ALVENARIA DE TIJOLO FURADO 1/2 VEZ - 9 x 19 x 19 - ARG. (1CALH:4ARML+100KG DE CI/M3)</t>
  </si>
  <si>
    <t xml:space="preserve"> 4.2.2.8 </t>
  </si>
  <si>
    <t>CHAPISCO COMUM</t>
  </si>
  <si>
    <t xml:space="preserve"> 4.2.2.9 </t>
  </si>
  <si>
    <t>EMBOÇO PARA REBOCO FINO (1CALH:4ARML+100kgCI/M3)</t>
  </si>
  <si>
    <t xml:space="preserve"> 4.2.2.10 </t>
  </si>
  <si>
    <t>REBOCO (1CALH:4ARFC+100KG CI/M3) ESP.= 1CM</t>
  </si>
  <si>
    <t xml:space="preserve"> 4.2.2.11 </t>
  </si>
  <si>
    <t>PINTURA LATEX ACRILICA 2 DEMAOS C/SELADOR</t>
  </si>
  <si>
    <t xml:space="preserve"> 4.3 </t>
  </si>
  <si>
    <t>BANCO DE RESERVAS</t>
  </si>
  <si>
    <t xml:space="preserve"> 4.3.1 </t>
  </si>
  <si>
    <t>COTAÇÃO</t>
  </si>
  <si>
    <t>BANCOS COM 12 LUGARES, COM ASSENTO, ESTRUTURA EM AÇO CARBONO TUBULAR INDUSTRIAL GALVANIZADO</t>
  </si>
  <si>
    <t xml:space="preserve"> 4.4 </t>
  </si>
  <si>
    <t>EQUIPAMENTOS</t>
  </si>
  <si>
    <t xml:space="preserve"> 4.4.1 </t>
  </si>
  <si>
    <t>TRAVES EM FERRO GALVANIZADO PARA CAMPO DE FUTEBOL EM AREIA (ASSENT./PINTADAS) 2,00X5,00M - 2 UNID.</t>
  </si>
  <si>
    <t>CJ</t>
  </si>
  <si>
    <t>QUADRA POLIESPORTIVA</t>
  </si>
  <si>
    <t xml:space="preserve"> 5.1 </t>
  </si>
  <si>
    <t>RECUPERAÇÃO DO PISO DA QUADRA</t>
  </si>
  <si>
    <t xml:space="preserve"> 5.1.1 </t>
  </si>
  <si>
    <t>ESCARIFICAÇÃO MANUAL, CORTE DE CONCRETO ATÉ 3CM DE PROFUNDIDADE</t>
  </si>
  <si>
    <t xml:space="preserve"> 5.1.2 </t>
  </si>
  <si>
    <t>PISO CONCRETO POLIDO E=2,0 CM (1:2:2,5) E JUNTA PL ASTICA 17MM</t>
  </si>
  <si>
    <t xml:space="preserve"> 5.2 </t>
  </si>
  <si>
    <t xml:space="preserve"> 5.2.1 </t>
  </si>
  <si>
    <t xml:space="preserve"> 5.2.1.1 </t>
  </si>
  <si>
    <t xml:space="preserve"> 5.2.1.2 </t>
  </si>
  <si>
    <t xml:space="preserve"> 5.2.2 </t>
  </si>
  <si>
    <t xml:space="preserve"> 5.2.2.1 </t>
  </si>
  <si>
    <t xml:space="preserve"> 5.2.2.2 </t>
  </si>
  <si>
    <t xml:space="preserve"> 5.2.2.3 </t>
  </si>
  <si>
    <t xml:space="preserve"> 5.2.2.4 </t>
  </si>
  <si>
    <t xml:space="preserve"> 5.2.2.5 </t>
  </si>
  <si>
    <t xml:space="preserve"> 5.2.2.6 </t>
  </si>
  <si>
    <t xml:space="preserve"> 5.2.2.7 </t>
  </si>
  <si>
    <t xml:space="preserve"> 5.2.2.8 </t>
  </si>
  <si>
    <t xml:space="preserve"> 5.2.2.9 </t>
  </si>
  <si>
    <t xml:space="preserve"> 5.2.2.10 </t>
  </si>
  <si>
    <t xml:space="preserve"> 5.2.2.11 </t>
  </si>
  <si>
    <t xml:space="preserve"> 5.3 </t>
  </si>
  <si>
    <t xml:space="preserve"> 5.3.1 </t>
  </si>
  <si>
    <t>TABELA PARA BASQUETE ESTRUTURA METÁLICA COMPENSADO (ASSENT./PINTADAS) ARO FLEXÍVEL - 2 UNID.</t>
  </si>
  <si>
    <t xml:space="preserve"> 5.3.2 </t>
  </si>
  <si>
    <t>TRAVES FERRO GALVANIZADO PARA FUTEBOL DE SALÃO PINTADAS - 3,00 x 2,00M - 2 UNID.</t>
  </si>
  <si>
    <t>QUADRA DE AREIA</t>
  </si>
  <si>
    <t xml:space="preserve"> 6.1 </t>
  </si>
  <si>
    <t>PISO</t>
  </si>
  <si>
    <t xml:space="preserve"> 6.1.1 </t>
  </si>
  <si>
    <t xml:space="preserve"> 6.1.2 </t>
  </si>
  <si>
    <t>COMPACTAÇÃO MECÂNICA DE SOLO PARA EXECUÇÃO DE RADIER, PISO DE CONCRETO OU LAJE SOBRE SOLO, COM COMPACTADOR DE SOLOS A PERCUSSÃO. AF_09/2021</t>
  </si>
  <si>
    <t xml:space="preserve"> 6.1.3 </t>
  </si>
  <si>
    <t>AREIA FINA</t>
  </si>
  <si>
    <t xml:space="preserve"> 6.2 </t>
  </si>
  <si>
    <t xml:space="preserve"> 6.2.1 </t>
  </si>
  <si>
    <t xml:space="preserve"> 6.2.1.1 </t>
  </si>
  <si>
    <t xml:space="preserve"> 6.2.1.2 </t>
  </si>
  <si>
    <t xml:space="preserve"> 6.2.2 </t>
  </si>
  <si>
    <t xml:space="preserve"> 6.2.2.1 </t>
  </si>
  <si>
    <t xml:space="preserve"> 6.2.2.2 </t>
  </si>
  <si>
    <t xml:space="preserve"> 6.2.2.3 </t>
  </si>
  <si>
    <t xml:space="preserve"> 6.2.2.4 </t>
  </si>
  <si>
    <t xml:space="preserve"> 6.2.2.5 </t>
  </si>
  <si>
    <t xml:space="preserve"> 6.2.2.6 </t>
  </si>
  <si>
    <t xml:space="preserve"> 6.2.2.7 </t>
  </si>
  <si>
    <t xml:space="preserve"> 6.2.2.8 </t>
  </si>
  <si>
    <t xml:space="preserve"> 6.2.2.9 </t>
  </si>
  <si>
    <t xml:space="preserve"> 6.2.2.10 </t>
  </si>
  <si>
    <t xml:space="preserve"> 6.2.2.11 </t>
  </si>
  <si>
    <t xml:space="preserve"> 6.3 </t>
  </si>
  <si>
    <t xml:space="preserve"> 6.3.1 </t>
  </si>
  <si>
    <t>CONJUNTO PARA VOLEIBOL EM FERRO GALVANIZADO COM PINTURA (2 SUPORTES)</t>
  </si>
  <si>
    <t>PAISAGISMO</t>
  </si>
  <si>
    <t xml:space="preserve"> 7.1 </t>
  </si>
  <si>
    <t>ABERTURA DE CAVA 60X60X60CM C/ ADUBAÇÃO E PLANTIO DE FOLHAGEM,ARBUSTO, ÁRVORE OU PALMEIRA C/ H=0,50 A 0,70M - EXCLUSO O CUSTO DE AQUISIÇÃO DA MUDA</t>
  </si>
  <si>
    <t>un</t>
  </si>
  <si>
    <t xml:space="preserve"> 7.2 </t>
  </si>
  <si>
    <t>PREPARAÇÃO C/ ADUBAÇÃO DO TERRENO EM FORMA DE CANTEIRO E PLANTIO DE FORRAÇÃO AMBOS C/PROFUNDIDADE DE 30 CM - EXCLUSO O CUSTO DE AQUISIÇÃO DA MUDA</t>
  </si>
  <si>
    <t xml:space="preserve"> 7.3 </t>
  </si>
  <si>
    <t>IPE DE JARDIM</t>
  </si>
  <si>
    <t xml:space="preserve"> 7.4 </t>
  </si>
  <si>
    <t>SALGUEIRO CHORÃO</t>
  </si>
  <si>
    <t xml:space="preserve"> 7.5 </t>
  </si>
  <si>
    <t>PRIMAVERA ROSA</t>
  </si>
  <si>
    <t xml:space="preserve"> 7.6 </t>
  </si>
  <si>
    <t>TUMBÉRGIA AZUL</t>
  </si>
  <si>
    <t xml:space="preserve"> 7.7 </t>
  </si>
  <si>
    <t>ESTRELITZIA</t>
  </si>
  <si>
    <t>URBANISMO</t>
  </si>
  <si>
    <t xml:space="preserve"> 8.1 </t>
  </si>
  <si>
    <t>PLAYGROUND</t>
  </si>
  <si>
    <t xml:space="preserve"> 8.1.1 </t>
  </si>
  <si>
    <t>MORRETE</t>
  </si>
  <si>
    <t xml:space="preserve"> 8.1.1.1 </t>
  </si>
  <si>
    <t>ARGILA OU BARRO PARA ATERRO/REATERRO (RETIRADO NA JAZIDA, SEM TRANSPORTE)</t>
  </si>
  <si>
    <t xml:space="preserve"> 8.1.1.2 </t>
  </si>
  <si>
    <t>REATERRO COM APILOAMENTO</t>
  </si>
  <si>
    <t xml:space="preserve"> 8.1.1.3 </t>
  </si>
  <si>
    <t>TELA SOLDADA Q138</t>
  </si>
  <si>
    <t xml:space="preserve"> 8.1.1.4 </t>
  </si>
  <si>
    <t xml:space="preserve"> 8.1.1.5 </t>
  </si>
  <si>
    <t xml:space="preserve"> 8.1.1.6 </t>
  </si>
  <si>
    <t>TUBO DE CONCRETO PARA REDES COLETORAS DE ESGOTO SANITÁRIO, DIÂMETRO DE 1000 MM, JUNTA ELÁSTICA, INSTALADO EM LOCAL COM ALTO NÍVEL DE INTERFERÊNCIAS - FORNECIMENTO E ASSENTAMENTO. AF_12/2015</t>
  </si>
  <si>
    <t xml:space="preserve"> 8.1.2 </t>
  </si>
  <si>
    <t>BRINQUEDOS</t>
  </si>
  <si>
    <t xml:space="preserve"> 8.1.2.1 </t>
  </si>
  <si>
    <t>ESCORREGADOR METÁLICO - 2M PRANCHA COLOCADO</t>
  </si>
  <si>
    <t xml:space="preserve"> 8.1.2.2 </t>
  </si>
  <si>
    <t>GIRA GIRA 6 LUGARES EM ESTRUTURA METÁLICA</t>
  </si>
  <si>
    <t xml:space="preserve"> 8.1.2.3 </t>
  </si>
  <si>
    <t>GANGORRA 4 LUGARES EM ESTRUTURA METÁLICA</t>
  </si>
  <si>
    <t xml:space="preserve"> 8.1.2.4 </t>
  </si>
  <si>
    <t>BALANÇO TRIPLO - (03 A 12 ANOS) - 4,20X1,50</t>
  </si>
  <si>
    <t xml:space="preserve"> 8.1.2.5 </t>
  </si>
  <si>
    <t>ESCALADA OU TREPA-TREPA</t>
  </si>
  <si>
    <t>UND</t>
  </si>
  <si>
    <t xml:space="preserve"> 8.1.2.6 </t>
  </si>
  <si>
    <t>PLATAFORMA COM ESCADA, ESCORREGADOR E BALANÇO DE 2 LUGARES (CASA DO TARZAN)</t>
  </si>
  <si>
    <t xml:space="preserve"> 8.1.2.7 </t>
  </si>
  <si>
    <t>CASA DO TARZAN DUPLA - INCLUSO FORNECIMENTO, TRANSPORTE E INSTALAÇÃO</t>
  </si>
  <si>
    <t xml:space="preserve"> 8.2 </t>
  </si>
  <si>
    <t>ACADEMIA DA SAÚDE</t>
  </si>
  <si>
    <t xml:space="preserve"> 8.2.1 </t>
  </si>
  <si>
    <t>JOGO DE BARRAS 3 ALTURAS</t>
  </si>
  <si>
    <t xml:space="preserve"> 8.2.2 </t>
  </si>
  <si>
    <t>BARRAS PARALELAS</t>
  </si>
  <si>
    <t xml:space="preserve"> 8.2.3 </t>
  </si>
  <si>
    <t>ESCADA HORIZONTAL</t>
  </si>
  <si>
    <t xml:space="preserve"> 8.2.4 </t>
  </si>
  <si>
    <t>PRANCHA ABDOMINAL</t>
  </si>
  <si>
    <t xml:space="preserve"> 8.2.5 </t>
  </si>
  <si>
    <t>PLACA AR LIVRE (APARELHOS/EXERCÍCIOS/M USCULOS)</t>
  </si>
  <si>
    <t xml:space="preserve"> 8.2.6 </t>
  </si>
  <si>
    <t>ESQUIADOR DUPLO</t>
  </si>
  <si>
    <t xml:space="preserve"> 8.2.7 </t>
  </si>
  <si>
    <t>PRANCHA LATERAL COM EXERCITADOR DE PERNAS</t>
  </si>
  <si>
    <t xml:space="preserve"> 8.2.8 </t>
  </si>
  <si>
    <t>REMADOR DUPLO</t>
  </si>
  <si>
    <t xml:space="preserve"> 8.2.9 </t>
  </si>
  <si>
    <t>SIMULADOR DE ESCADA DUPLO</t>
  </si>
  <si>
    <t xml:space="preserve"> 8.2.10 </t>
  </si>
  <si>
    <t>ROTAÇÃO DUPLO VERTICAL</t>
  </si>
  <si>
    <t xml:space="preserve"> 8.2.11 </t>
  </si>
  <si>
    <t>ALONGADOR PCD</t>
  </si>
  <si>
    <t xml:space="preserve"> 8.2.12 </t>
  </si>
  <si>
    <t>DESENVOLVIMENTO - PCD</t>
  </si>
  <si>
    <t xml:space="preserve"> 8.2.13 </t>
  </si>
  <si>
    <t>REMADA - PCD</t>
  </si>
  <si>
    <t xml:space="preserve"> 8.3 </t>
  </si>
  <si>
    <t>PERGOLADOS</t>
  </si>
  <si>
    <t xml:space="preserve"> 8.3.1 </t>
  </si>
  <si>
    <t>ESTRUTURA METÁLICA CONVENCIONAL EM AÇO DO TIPO USI SAC-300 COM FUNDO ANTICORROSIVO</t>
  </si>
  <si>
    <t xml:space="preserve"> 8.4 </t>
  </si>
  <si>
    <t xml:space="preserve"> 8.4.1 </t>
  </si>
  <si>
    <t xml:space="preserve"> COMP. OVDR 002</t>
  </si>
  <si>
    <t xml:space="preserve">BASEADO EM SETOP(EQP-PLA-020)-BARRA DE PARACICLO, FORNECIMENTO E INSTALAÇÃO, 70CM ALTURA X 107CM COMPRIMENTO, EM "U", TUBO EM AÇO CARBONO, PINTURA ALQUÍDICA, FIXAÇÃO COM PARABOLT </t>
  </si>
  <si>
    <t xml:space="preserve"> 8.4.2 </t>
  </si>
  <si>
    <t xml:space="preserve"> COMP. OVDR 012</t>
  </si>
  <si>
    <t>BANCO DE CONCRETO BRANCO POLIDO COM ASSENTO E ENCOSTO EM MADEIRA DE REFLORESTAMENTO</t>
  </si>
  <si>
    <t xml:space="preserve"> 8.4.3 </t>
  </si>
  <si>
    <t xml:space="preserve"> COMP. OVDR 005 </t>
  </si>
  <si>
    <t>BANCO DE CONCRETO BRANCO POLIDO, FEITO IN LOCO (SEM ENCOSTO)</t>
  </si>
  <si>
    <t xml:space="preserve"> 8.4.4 </t>
  </si>
  <si>
    <t>MESA QUADRADA DE JOGOS EM CONCRETO COM TABULEIRO DE XADREZ PASTILHADOS E 4 BANCOS INSTALADOS</t>
  </si>
  <si>
    <t xml:space="preserve"> 8.4.5 </t>
  </si>
  <si>
    <t xml:space="preserve"> COMP. OVDR 006 </t>
  </si>
  <si>
    <t>BANCO DE CONCRETO BRANCO POLIDO COM FLOREIRA, FEITO IN LOCO</t>
  </si>
  <si>
    <t xml:space="preserve"> 8.4.6 </t>
  </si>
  <si>
    <t>MESA REDONDA DE 4 LUGARES COM BANCOS ACOPLADOS EM CHAPA METÁLICA</t>
  </si>
  <si>
    <t xml:space="preserve"> 8.4.7 </t>
  </si>
  <si>
    <t>INSTALAÇÃO DE LIXEIRA METÁLICA DUPLA, CAPACIDADE DE 60 L, EM TUBO DE AÇO CARBONO E CESTOS EM CHAPA DE AÇO COM PINTURA ELETROSTÁTICA, SOBRE PISO DE CONCRETO EXISTENTE. AF_11/2021</t>
  </si>
  <si>
    <t>ESPELHO D'ÁGUA TIPO 001 (SUPERIOR)</t>
  </si>
  <si>
    <t xml:space="preserve"> 9.1 </t>
  </si>
  <si>
    <t>CASA DE MAQUINAS</t>
  </si>
  <si>
    <t xml:space="preserve"> 9.1.1 </t>
  </si>
  <si>
    <t>SERVIÇOS EM TERRA</t>
  </si>
  <si>
    <t xml:space="preserve"> 9.1.1.1 </t>
  </si>
  <si>
    <t>ESCAVACAO MANUAL DE VALAS (SAPATAS/BLOCOS)</t>
  </si>
  <si>
    <t xml:space="preserve"> 9.1.1.2 </t>
  </si>
  <si>
    <t>TRANSPORTE DE ENTULHO EM CAMINHÃO  INCLUSO A CARGA MANUAL</t>
  </si>
  <si>
    <t xml:space="preserve"> 9.1.2 </t>
  </si>
  <si>
    <t>FUNDAÇÃO</t>
  </si>
  <si>
    <t xml:space="preserve"> 9.1.2.1 </t>
  </si>
  <si>
    <t xml:space="preserve"> 9.1.2.2 </t>
  </si>
  <si>
    <t xml:space="preserve"> 9.1.2.3 </t>
  </si>
  <si>
    <t>ACO CA - 60 - 5,0 MM - (OBRAS CIVIS)</t>
  </si>
  <si>
    <t xml:space="preserve"> 9.1.2.4 </t>
  </si>
  <si>
    <t xml:space="preserve"> 9.1.2.5 </t>
  </si>
  <si>
    <t xml:space="preserve"> 9.1.2.6 </t>
  </si>
  <si>
    <t xml:space="preserve"> 9.1.2.7 </t>
  </si>
  <si>
    <t>PISO CONCRETO DESEMPENADO ESPESSURA = 5 CM  1:2,5:3,5</t>
  </si>
  <si>
    <t xml:space="preserve"> 9.1.3 </t>
  </si>
  <si>
    <t>ALVENARIA</t>
  </si>
  <si>
    <t xml:space="preserve"> 9.1.3.1 </t>
  </si>
  <si>
    <t>ALVENARIA DE TIJOLO FURADO 1 VEZ -  ARG. (1CALH:4ARML+100KG DE CI/M3)</t>
  </si>
  <si>
    <t xml:space="preserve"> 9.1.3.2 </t>
  </si>
  <si>
    <t>CINTA DE AMARRAÇÃO DE ALVENARIA MOLDADA IN LOCO COM UTILIZAÇÃO DE BLOCOS CANALETA. AF_03/2016</t>
  </si>
  <si>
    <t xml:space="preserve"> 9.1.3.3 </t>
  </si>
  <si>
    <t>IMPERMEABILIZAÇÃO  MURO DE ARRIMO COM 4 DEMÃOS DE EMULSÃO ASFÁLTICA</t>
  </si>
  <si>
    <t xml:space="preserve"> 9.1.3.4 </t>
  </si>
  <si>
    <t>EMBOÇO (1CI:4 ARML)</t>
  </si>
  <si>
    <t xml:space="preserve"> 9.1.3.5 </t>
  </si>
  <si>
    <t xml:space="preserve"> 9.1.3.6 </t>
  </si>
  <si>
    <t xml:space="preserve"> 9.1.3.7 </t>
  </si>
  <si>
    <t>ALÇAPÃO FORMATO COIFA EM CHAPA VINCADA Nº. 18 H=(10+2)CM, C/ALÇAS E PORTA CADEADOS (INCLUSIVE CADEADOS Nº. 30)</t>
  </si>
  <si>
    <t xml:space="preserve"> 9.2 </t>
  </si>
  <si>
    <t>ESPELHO D'ÁGUA</t>
  </si>
  <si>
    <t xml:space="preserve"> 9.2.1 </t>
  </si>
  <si>
    <t>FUNDAÇÃO E ESTRUTURA</t>
  </si>
  <si>
    <t xml:space="preserve"> 9.2.1.1 </t>
  </si>
  <si>
    <t xml:space="preserve"> 9.2.1.2 </t>
  </si>
  <si>
    <t xml:space="preserve"> 9.2.1.3 </t>
  </si>
  <si>
    <t xml:space="preserve"> 9.2.1.4 </t>
  </si>
  <si>
    <t xml:space="preserve"> 9.2.1.5 </t>
  </si>
  <si>
    <t>LANÇAMENTO/APLICAÇÃO/ADENSAMENTO MANUAL DE CONCRETO - (O.C.)</t>
  </si>
  <si>
    <t xml:space="preserve"> 9.2.1.6 </t>
  </si>
  <si>
    <t xml:space="preserve"> 9.2.1.7 </t>
  </si>
  <si>
    <t>LASTRO DE BRITA (OBRAS CIVIS)</t>
  </si>
  <si>
    <t xml:space="preserve"> 9.2.1.8 </t>
  </si>
  <si>
    <t>EXECUÇÃO DE PISO DE CONCRETO, COM ACABAMENTO SUPERFICIAL, ESPESSURA DE 15 CM, FCK = 30 MPA, COM USO DE FORMAS EM MADEIRA SERRADA. AF_09/2021</t>
  </si>
  <si>
    <t xml:space="preserve"> 9.2.2 </t>
  </si>
  <si>
    <t>ALVENARIA E ACABAMENTO</t>
  </si>
  <si>
    <t xml:space="preserve"> 9.2.2.1 </t>
  </si>
  <si>
    <t xml:space="preserve"> 9.2.2.2 </t>
  </si>
  <si>
    <t xml:space="preserve"> 9.2.2.3 </t>
  </si>
  <si>
    <t xml:space="preserve"> 9.2.2.4 </t>
  </si>
  <si>
    <t>IMPERMEABILIZAÇÃO-REBAIXO BANHEIRO COM 4 DEMÃOS DE EMULSÃO ASFÁLTICA</t>
  </si>
  <si>
    <t xml:space="preserve"> 9.2.2.5 </t>
  </si>
  <si>
    <t>PASTILHA PORCELANA C/ARGAMASSA FLEXIVEL</t>
  </si>
  <si>
    <t xml:space="preserve"> 9.2.2.6 </t>
  </si>
  <si>
    <t>GRANITO POLIDO PARA BANCADA 2 CM</t>
  </si>
  <si>
    <t xml:space="preserve"> 9.2.3 </t>
  </si>
  <si>
    <t>INSTALAÇÕES HIDRAULICA</t>
  </si>
  <si>
    <t xml:space="preserve"> 9.2.3.1 </t>
  </si>
  <si>
    <t>TUBO SOLDAVEL PVC MARROM DIAM. 50 MM</t>
  </si>
  <si>
    <t xml:space="preserve"> 9.2.3.2 </t>
  </si>
  <si>
    <t>JOELHO 90 GRAUS SOLDAVEL 50 mm (MARROM)</t>
  </si>
  <si>
    <t xml:space="preserve"> 9.2.3.3 </t>
  </si>
  <si>
    <t>JOELHO 45 GRAUS SOLDAVEL 50 MM</t>
  </si>
  <si>
    <t xml:space="preserve"> 9.2.3.4 </t>
  </si>
  <si>
    <t>SBC</t>
  </si>
  <si>
    <t>PISCINA-CONJUNTO FILTRANTE JACUZZI CAP.50/100 MIL LITROS</t>
  </si>
  <si>
    <t xml:space="preserve"> 9.2.3.5 </t>
  </si>
  <si>
    <t>BICOS SUCÇÃO/VAZÃO</t>
  </si>
  <si>
    <t>ESPELHO D'ÁGUA TIPO 002 (INFERIOR)</t>
  </si>
  <si>
    <t xml:space="preserve"> 10.1 </t>
  </si>
  <si>
    <t xml:space="preserve"> 10.1.1 </t>
  </si>
  <si>
    <t xml:space="preserve"> 10.1.1.1 </t>
  </si>
  <si>
    <t xml:space="preserve"> 10.1.1.2 </t>
  </si>
  <si>
    <t xml:space="preserve"> 10.1.2 </t>
  </si>
  <si>
    <t xml:space="preserve"> 10.1.2.1 </t>
  </si>
  <si>
    <t xml:space="preserve"> 10.1.2.2 </t>
  </si>
  <si>
    <t xml:space="preserve"> 10.1.2.3 </t>
  </si>
  <si>
    <t xml:space="preserve"> 10.1.2.4 </t>
  </si>
  <si>
    <t xml:space="preserve"> 10.1.2.5 </t>
  </si>
  <si>
    <t xml:space="preserve"> 10.1.2.6 </t>
  </si>
  <si>
    <t xml:space="preserve"> 10.1.2.7 </t>
  </si>
  <si>
    <t xml:space="preserve"> 10.1.3 </t>
  </si>
  <si>
    <t xml:space="preserve"> 10.1.3.1 </t>
  </si>
  <si>
    <t xml:space="preserve"> 10.1.3.2 </t>
  </si>
  <si>
    <t xml:space="preserve"> 10.1.3.3 </t>
  </si>
  <si>
    <t xml:space="preserve"> 10.1.3.4 </t>
  </si>
  <si>
    <t xml:space="preserve"> 10.1.3.5 </t>
  </si>
  <si>
    <t xml:space="preserve"> 10.1.3.6 </t>
  </si>
  <si>
    <t xml:space="preserve"> 10.2 </t>
  </si>
  <si>
    <t xml:space="preserve"> 10.2.1 </t>
  </si>
  <si>
    <t xml:space="preserve"> 10.2.1.1 </t>
  </si>
  <si>
    <t xml:space="preserve"> 10.2.1.2 </t>
  </si>
  <si>
    <t xml:space="preserve"> 10.2.1.3 </t>
  </si>
  <si>
    <t xml:space="preserve"> 10.2.1.4 </t>
  </si>
  <si>
    <t xml:space="preserve"> 10.2.1.5 </t>
  </si>
  <si>
    <t xml:space="preserve"> 10.2.1.6 </t>
  </si>
  <si>
    <t xml:space="preserve"> 10.2.1.7 </t>
  </si>
  <si>
    <t xml:space="preserve"> 10.2.1.8 </t>
  </si>
  <si>
    <t xml:space="preserve"> 10.2.2 </t>
  </si>
  <si>
    <t xml:space="preserve"> 10.2.2.1 </t>
  </si>
  <si>
    <t xml:space="preserve"> 10.2.2.2 </t>
  </si>
  <si>
    <t xml:space="preserve"> 10.2.2.3 </t>
  </si>
  <si>
    <t xml:space="preserve"> 10.2.2.4 </t>
  </si>
  <si>
    <t xml:space="preserve"> 10.2.2.5 </t>
  </si>
  <si>
    <t xml:space="preserve"> 10.2.2.6 </t>
  </si>
  <si>
    <t xml:space="preserve"> 10.2.3 </t>
  </si>
  <si>
    <t xml:space="preserve"> 10.2.3.1 </t>
  </si>
  <si>
    <t xml:space="preserve"> 10.2.3.2 </t>
  </si>
  <si>
    <t xml:space="preserve"> 10.2.3.3 </t>
  </si>
  <si>
    <t xml:space="preserve"> 10.2.3.4 </t>
  </si>
  <si>
    <t xml:space="preserve"> 10.2.3.5 </t>
  </si>
  <si>
    <t>EDIFICAÇÕES</t>
  </si>
  <si>
    <t xml:space="preserve"> 11.1 </t>
  </si>
  <si>
    <t>11.1.1</t>
  </si>
  <si>
    <t>11.1.2</t>
  </si>
  <si>
    <t>ESPALHAMENTO DE MATERIAL COM TRATOR DE ESTEIRAS. AF_11/2019</t>
  </si>
  <si>
    <t>11.1.3</t>
  </si>
  <si>
    <t>COMPACTAÇÃO MECÂNICA COM CONTROLE DA UMIDADE (95% PN)</t>
  </si>
  <si>
    <t xml:space="preserve"> 11.2 </t>
  </si>
  <si>
    <t>ESTRUTURAL - QUIOSQUE E SANITÁRIOS</t>
  </si>
  <si>
    <t xml:space="preserve"> 11.2.1 </t>
  </si>
  <si>
    <t xml:space="preserve"> 11.2.1.1 </t>
  </si>
  <si>
    <t>SAPATAS</t>
  </si>
  <si>
    <t xml:space="preserve"> 11.2.1.1.1 </t>
  </si>
  <si>
    <t>ESCAVACAO MANUAL DE VALAS &lt; 1 MTS. (OBRAS CIVIS)</t>
  </si>
  <si>
    <t xml:space="preserve"> 11.2.1.1.2 </t>
  </si>
  <si>
    <t>FORMA TABUA PINHO PARA FUNDACOES U=3V - (OBRAS CIVIS)</t>
  </si>
  <si>
    <t xml:space="preserve"> 11.2.1.1.3 </t>
  </si>
  <si>
    <t xml:space="preserve"> 11.2.1.1.4 </t>
  </si>
  <si>
    <t xml:space="preserve"> 11.2.1.1.5 </t>
  </si>
  <si>
    <t>ACO CA-50A - 10,0 MM (3/8") - (OBRAS CIVIS)</t>
  </si>
  <si>
    <t xml:space="preserve"> 11.2.1.1.6 </t>
  </si>
  <si>
    <t xml:space="preserve"> 11.2.1.1.7 </t>
  </si>
  <si>
    <t>CONCRETO USINADO BOMBEÁVEL FCK=25 MPA (O.C.)</t>
  </si>
  <si>
    <t xml:space="preserve"> 11.2.1.1.8 </t>
  </si>
  <si>
    <t>LANÇAMENTO/APLICAÇÃO/ADENSAMENTO DE CONCRETO EM ESTRUTURA - (O.C.)</t>
  </si>
  <si>
    <t xml:space="preserve"> 11.2.1.2 </t>
  </si>
  <si>
    <t>ESTACAS (54 UND - 3 METROS C/ ARMAÇÃO)</t>
  </si>
  <si>
    <t xml:space="preserve"> 11.2.1.2.1 </t>
  </si>
  <si>
    <t xml:space="preserve"> 11.2.1.2.2 </t>
  </si>
  <si>
    <t>ESTACA A TRADO DIAM.30 CM SEM FERRO</t>
  </si>
  <si>
    <t xml:space="preserve"> 11.2.1.2.3 </t>
  </si>
  <si>
    <t xml:space="preserve"> 11.2.1.2.4 </t>
  </si>
  <si>
    <t xml:space="preserve"> 11.2.1.2.5 </t>
  </si>
  <si>
    <t xml:space="preserve"> 11.2.1.2.6 </t>
  </si>
  <si>
    <t xml:space="preserve"> 11.2.2 </t>
  </si>
  <si>
    <t>PILARES</t>
  </si>
  <si>
    <t xml:space="preserve"> 11.2.2.1 </t>
  </si>
  <si>
    <t>FORMA CHAPA DE COMPENSADO PLASTIFICADO 12 MM-VIGA/PILAR U=1V- (OBRAS CIVIS)</t>
  </si>
  <si>
    <t xml:space="preserve"> 11.2.2.2 </t>
  </si>
  <si>
    <t xml:space="preserve"> 11.2.2.3 </t>
  </si>
  <si>
    <t xml:space="preserve"> 11.2.2.4 </t>
  </si>
  <si>
    <t xml:space="preserve"> 11.2.2.5 </t>
  </si>
  <si>
    <t xml:space="preserve"> 11.2.2.6 </t>
  </si>
  <si>
    <t xml:space="preserve"> 11.2.3 </t>
  </si>
  <si>
    <t>VIGAS BALDRAMES + LAJE TÉRREO C/ MALHA</t>
  </si>
  <si>
    <t xml:space="preserve"> 11.2.3.1 </t>
  </si>
  <si>
    <t xml:space="preserve"> 11.2.3.2 </t>
  </si>
  <si>
    <t xml:space="preserve"> 11.2.3.3 </t>
  </si>
  <si>
    <t>ACO CA-50-A - 6,3 MM (1/4") - (OBRAS CIVIS)</t>
  </si>
  <si>
    <t xml:space="preserve"> 11.2.3.4 </t>
  </si>
  <si>
    <t xml:space="preserve"> 11.2.3.5 </t>
  </si>
  <si>
    <t xml:space="preserve"> 11.2.3.6 </t>
  </si>
  <si>
    <t xml:space="preserve"> 11.2.3.7 </t>
  </si>
  <si>
    <t xml:space="preserve"> 11.2.3.8 </t>
  </si>
  <si>
    <t xml:space="preserve"> COMP. OVDR 004 </t>
  </si>
  <si>
    <t>PISO EM CONCRETO ARMADO E=10CM 15MPA</t>
  </si>
  <si>
    <t xml:space="preserve"> 11.2.3.9 </t>
  </si>
  <si>
    <t>IMPERMEABILIZACAO VIGAS BALDRAMES E=2,0 CM</t>
  </si>
  <si>
    <t xml:space="preserve"> 11.2.4 </t>
  </si>
  <si>
    <t>VIGAS COBERTURA</t>
  </si>
  <si>
    <t xml:space="preserve"> 11.2.4.1 </t>
  </si>
  <si>
    <t xml:space="preserve"> 11.2.4.2 </t>
  </si>
  <si>
    <t xml:space="preserve"> 11.2.4.3 </t>
  </si>
  <si>
    <t xml:space="preserve"> 11.2.4.4 </t>
  </si>
  <si>
    <t xml:space="preserve"> 11.2.4.5 </t>
  </si>
  <si>
    <t>ACO CA 50-A - 12,5 MM (1/2") - (OBRAS CIVIS)</t>
  </si>
  <si>
    <t xml:space="preserve"> 11.2.4.6 </t>
  </si>
  <si>
    <t>ACO CA - 50 - 16,0 MM (5/8") - (OBRAS CIVIS)</t>
  </si>
  <si>
    <t xml:space="preserve"> 11.2.4.7 </t>
  </si>
  <si>
    <t xml:space="preserve"> 11.2.4.8 </t>
  </si>
  <si>
    <t xml:space="preserve"> 11.2.4.9 </t>
  </si>
  <si>
    <t xml:space="preserve"> 11.2.5 </t>
  </si>
  <si>
    <t>LAJES - COBERTURA</t>
  </si>
  <si>
    <t xml:space="preserve"> 11.2.5.1 </t>
  </si>
  <si>
    <t>LAJES DE VIGOTAS (TRELIÇADA)</t>
  </si>
  <si>
    <t xml:space="preserve"> 11.2.5.1.1 </t>
  </si>
  <si>
    <t>ESCORAMENTO, MONTAGEM E DESFORMA DA LAJE "TRELIÇADA" - U=1 VEZ</t>
  </si>
  <si>
    <t xml:space="preserve"> 11.2.5.1.2 </t>
  </si>
  <si>
    <t>LAJE PRE-FABRICADA TRELIC. P/PISO/COBERTURA BLOCO EPS, 25CM</t>
  </si>
  <si>
    <t xml:space="preserve"> 11.2.5.1.3 </t>
  </si>
  <si>
    <t xml:space="preserve"> 11.2.5.1.4 </t>
  </si>
  <si>
    <t xml:space="preserve"> 11.2.5.1.5 </t>
  </si>
  <si>
    <t xml:space="preserve"> 11.2.5.1.6 </t>
  </si>
  <si>
    <t xml:space="preserve"> 11.2.5.1.7 </t>
  </si>
  <si>
    <t xml:space="preserve"> 11.2.5.2 </t>
  </si>
  <si>
    <t>LAJES MACIÇAS</t>
  </si>
  <si>
    <t xml:space="preserve"> 11.2.5.2.1 </t>
  </si>
  <si>
    <t>CONCRETAGEM DE VIGAS E LAJES, FCK=25 MPA, PARA LAJES MACIÇAS OU NERVURADAS COM USO DE BOMBA - LANÇAMENTO, ADENSAMENTO E ACABAMENTO. AF_02/2022</t>
  </si>
  <si>
    <t xml:space="preserve"> 11.2.5.2.2 </t>
  </si>
  <si>
    <t xml:space="preserve"> 11.2.5.2.3 </t>
  </si>
  <si>
    <t xml:space="preserve"> 11.2.5.2.4 </t>
  </si>
  <si>
    <t xml:space="preserve"> 11.2.5.2.5 </t>
  </si>
  <si>
    <t xml:space="preserve"> 11.2.5.2.6 </t>
  </si>
  <si>
    <t xml:space="preserve"> 11.3 </t>
  </si>
  <si>
    <t>ALVENARIA - QUIOSQUE E SANITÁRIOS</t>
  </si>
  <si>
    <t xml:space="preserve"> 11.3.1 </t>
  </si>
  <si>
    <t>ALVENARIA TÉRREO - QUIOSQUE</t>
  </si>
  <si>
    <t xml:space="preserve"> 11.3.1.1 </t>
  </si>
  <si>
    <t xml:space="preserve"> 11.3.1.2 </t>
  </si>
  <si>
    <t>CHAPISCO FINO USADO SOBRE EMBOCO C/PENEIRA</t>
  </si>
  <si>
    <t xml:space="preserve"> 11.3.1.3 </t>
  </si>
  <si>
    <t xml:space="preserve"> 11.3.1.4 </t>
  </si>
  <si>
    <t>REBOCO PAULISTA C/IMPERMEABILIZANTE A-15 (1CI:4ARMLC+5% IMPXCI)</t>
  </si>
  <si>
    <t xml:space="preserve"> 11.3.2 </t>
  </si>
  <si>
    <t>ALVENARIA PLATIBANDA - QUIOSQUE</t>
  </si>
  <si>
    <t xml:space="preserve"> 11.3.2.1 </t>
  </si>
  <si>
    <t xml:space="preserve"> 11.3.2.2 </t>
  </si>
  <si>
    <t xml:space="preserve"> 11.3.2.3 </t>
  </si>
  <si>
    <t xml:space="preserve"> 11.3.2.4 </t>
  </si>
  <si>
    <t xml:space="preserve"> 11.3.3 </t>
  </si>
  <si>
    <t>ALVENARIA TÉRREO - SANITÁRIOS</t>
  </si>
  <si>
    <t xml:space="preserve"> 11.3.3.1 </t>
  </si>
  <si>
    <t xml:space="preserve"> 11.3.3.2 </t>
  </si>
  <si>
    <t xml:space="preserve"> 11.3.3.3 </t>
  </si>
  <si>
    <t xml:space="preserve"> 11.3.3.4 </t>
  </si>
  <si>
    <t xml:space="preserve"> 11.3.4 </t>
  </si>
  <si>
    <t>ALVENARIA PLATIBANDA - SANITÁRIOS</t>
  </si>
  <si>
    <t xml:space="preserve"> 11.3.4.1 </t>
  </si>
  <si>
    <t xml:space="preserve"> 11.3.4.2 </t>
  </si>
  <si>
    <t xml:space="preserve"> 11.3.4.3 </t>
  </si>
  <si>
    <t xml:space="preserve"> 11.3.4.4 </t>
  </si>
  <si>
    <t xml:space="preserve"> 11.4 </t>
  </si>
  <si>
    <t>PISO - QUIOSQUE E SANITÁRIOS</t>
  </si>
  <si>
    <t xml:space="preserve"> 11.4.1 </t>
  </si>
  <si>
    <t xml:space="preserve"> 11.4.2 </t>
  </si>
  <si>
    <t xml:space="preserve"> 11.4.3 </t>
  </si>
  <si>
    <t xml:space="preserve"> 11.4.4 </t>
  </si>
  <si>
    <t>GRANITINA 8MM FUNDIDA COM CONTRAPISO (1CI:3ARML) E=2CM E JUNTA PLASTICA 27MM</t>
  </si>
  <si>
    <t xml:space="preserve"> 11.5 </t>
  </si>
  <si>
    <t>PINTURA E REVESTIMENTO DAS PAREDES - QUIOSQUE E SANITÁRIOS</t>
  </si>
  <si>
    <t xml:space="preserve"> 11.5.1 </t>
  </si>
  <si>
    <t>APLICAÇÃO E LIXAMENTO DE MASSA LÁTEX EM PAREDES, UMA DEMÃO. AF_06/2014</t>
  </si>
  <si>
    <t xml:space="preserve"> 11.5.2 </t>
  </si>
  <si>
    <t>EMASSAMENTO ACRILICO 2 DEMAOS</t>
  </si>
  <si>
    <t xml:space="preserve"> 11.5.3 </t>
  </si>
  <si>
    <t xml:space="preserve"> 11.5.4 </t>
  </si>
  <si>
    <t>EMASSAMENTO COM MASSA PVA DUAS DEMAOS</t>
  </si>
  <si>
    <t xml:space="preserve"> 11.5.5 </t>
  </si>
  <si>
    <t>PINTURA PVA LATEX 3 DEMAOS SEM SELADOR</t>
  </si>
  <si>
    <t xml:space="preserve"> 11.5.6 </t>
  </si>
  <si>
    <t>AZULEJO 30X60 IDEA BIANCO PORTOBELLO</t>
  </si>
  <si>
    <t xml:space="preserve"> 11.6 </t>
  </si>
  <si>
    <t>FORRO - QUIOSQUE E SANITÁRIOS</t>
  </si>
  <si>
    <t xml:space="preserve"> 11.6.1 </t>
  </si>
  <si>
    <t xml:space="preserve"> 11.6.2 </t>
  </si>
  <si>
    <t>APLICAÇÃO E LIXAMENTO DE MASSA LÁTEX EM TETO, UMA DEMÃO. AF_06/2014</t>
  </si>
  <si>
    <t xml:space="preserve"> 11.6.3 </t>
  </si>
  <si>
    <t xml:space="preserve"> 11.6.4 </t>
  </si>
  <si>
    <t>GESSO CORRIDO EM TETO</t>
  </si>
  <si>
    <t xml:space="preserve"> 11.7 </t>
  </si>
  <si>
    <t>ESQUADRIAS - QUIOSQUE E SANITÁRIOS</t>
  </si>
  <si>
    <t xml:space="preserve"> 11.7.1 </t>
  </si>
  <si>
    <t>PORTA DE ENROLAR C/FERRAGENS</t>
  </si>
  <si>
    <t xml:space="preserve"> 11.7.2 </t>
  </si>
  <si>
    <t>PORTA 1 FOLHA ABRIR-ALUMINIO/VENEZIANA</t>
  </si>
  <si>
    <t xml:space="preserve"> 11.7.3 </t>
  </si>
  <si>
    <t>JANELA EM ALUMÍNIO ANODIZADO MAXIM AR C/FERRAGENS (M.O.FAB.INC.MAT.)</t>
  </si>
  <si>
    <t xml:space="preserve"> 11.8 </t>
  </si>
  <si>
    <t>COBERTURA E TELHADO - QUIOSQUE E SANITÁRIOS</t>
  </si>
  <si>
    <t xml:space="preserve"> 11.8.1 </t>
  </si>
  <si>
    <t>MOLDURA TIPO "U" INVERTIDO EM ARGAMASSA COM 2CM DE ESPESSURA TIPO PINGADEIRA EM MURO/PLATIBANDA ( A PARTE VERTICAL DESCE 2,5CM)</t>
  </si>
  <si>
    <t xml:space="preserve"> 11.8.2 </t>
  </si>
  <si>
    <t>IMPERMEABILIZAÇÃO DE SUPERFÍCIE COM MANTA ASFÁLTICA, DUAS CAMADAS, INCLUSIVE APLICAÇÃO DE PRIMER ASFÁLTICO, E=3MM E E=4MM. AF_06/2018</t>
  </si>
  <si>
    <t xml:space="preserve"> 11.8.3 </t>
  </si>
  <si>
    <t>ESTRUTURA DE MADEIRA PARA TELHA DE FIBROCIMENTO (C/TESOURA) C/FERRAGENS</t>
  </si>
  <si>
    <t xml:space="preserve"> 11.9 </t>
  </si>
  <si>
    <t>ESTRUTURAL - VESTIÁRIOS/CAMAROTES</t>
  </si>
  <si>
    <t xml:space="preserve"> 11.9.1 </t>
  </si>
  <si>
    <t xml:space="preserve"> 11.9.1.1 </t>
  </si>
  <si>
    <t xml:space="preserve"> 11.9.1.1.1 </t>
  </si>
  <si>
    <t xml:space="preserve"> 11.9.1.1.2 </t>
  </si>
  <si>
    <t xml:space="preserve"> 11.9.1.1.3 </t>
  </si>
  <si>
    <t xml:space="preserve"> 11.9.1.1.4 </t>
  </si>
  <si>
    <t xml:space="preserve"> 11.9.1.1.5 </t>
  </si>
  <si>
    <t xml:space="preserve"> 11.9.1.1.6 </t>
  </si>
  <si>
    <t xml:space="preserve"> 11.9.1.1.7 </t>
  </si>
  <si>
    <t xml:space="preserve"> 11.9.1.1.8 </t>
  </si>
  <si>
    <t xml:space="preserve"> 11.9.1.1.9 </t>
  </si>
  <si>
    <t xml:space="preserve"> 11.9.1.1.10 </t>
  </si>
  <si>
    <t xml:space="preserve"> 11.9.1.2 </t>
  </si>
  <si>
    <t>ESTACAS (30 UND - 3 METROS C/ ARMAÇÃO)</t>
  </si>
  <si>
    <t xml:space="preserve"> 11.9.1.2.1 </t>
  </si>
  <si>
    <t xml:space="preserve"> 11.9.1.2.2 </t>
  </si>
  <si>
    <t xml:space="preserve"> 11.9.1.2.3 </t>
  </si>
  <si>
    <t xml:space="preserve"> 11.9.1.2.4 </t>
  </si>
  <si>
    <t xml:space="preserve"> 11.9.1.2.5 </t>
  </si>
  <si>
    <t xml:space="preserve"> 11.9.1.2.6 </t>
  </si>
  <si>
    <t xml:space="preserve"> 11.9.2 </t>
  </si>
  <si>
    <t xml:space="preserve"> 11.9.2.1 </t>
  </si>
  <si>
    <t xml:space="preserve"> 11.9.2.2 </t>
  </si>
  <si>
    <t xml:space="preserve"> 11.9.2.3 </t>
  </si>
  <si>
    <t xml:space="preserve"> 11.9.2.4 </t>
  </si>
  <si>
    <t xml:space="preserve"> 11.9.2.5 </t>
  </si>
  <si>
    <t xml:space="preserve"> 11.9.2.6 </t>
  </si>
  <si>
    <t xml:space="preserve"> 11.9.2.7 </t>
  </si>
  <si>
    <t xml:space="preserve"> 11.9.2.8 </t>
  </si>
  <si>
    <t xml:space="preserve"> 11.9.3 </t>
  </si>
  <si>
    <t xml:space="preserve"> 11.9.3.1 </t>
  </si>
  <si>
    <t xml:space="preserve"> 11.9.3.2 </t>
  </si>
  <si>
    <t xml:space="preserve"> 11.9.3.3 </t>
  </si>
  <si>
    <t xml:space="preserve"> 11.9.3.4 </t>
  </si>
  <si>
    <t xml:space="preserve"> 11.9.3.5 </t>
  </si>
  <si>
    <t xml:space="preserve"> 11.9.3.6 </t>
  </si>
  <si>
    <t xml:space="preserve"> 11.9.3.7 </t>
  </si>
  <si>
    <t xml:space="preserve"> 11.9.3.8 </t>
  </si>
  <si>
    <t xml:space="preserve"> 11.9.3.9 </t>
  </si>
  <si>
    <t xml:space="preserve"> 11.9.3.10 </t>
  </si>
  <si>
    <t xml:space="preserve"> 11.9.4 </t>
  </si>
  <si>
    <t>VIGAS - 1º PAVIMENTO</t>
  </si>
  <si>
    <t xml:space="preserve"> 11.9.4.1 </t>
  </si>
  <si>
    <t xml:space="preserve"> 11.9.4.2 </t>
  </si>
  <si>
    <t xml:space="preserve"> 11.9.4.3 </t>
  </si>
  <si>
    <t xml:space="preserve"> 11.9.4.4 </t>
  </si>
  <si>
    <t xml:space="preserve"> 11.9.4.5 </t>
  </si>
  <si>
    <t xml:space="preserve"> 11.9.4.6 </t>
  </si>
  <si>
    <t xml:space="preserve"> 11.9.4.7 </t>
  </si>
  <si>
    <t>ACO CA 50-A - 20,0 MM (3/4") - (OBRAS CIVIS)</t>
  </si>
  <si>
    <t xml:space="preserve"> 11.9.4.8 </t>
  </si>
  <si>
    <t>ACO CA 50-A - 25,0 MM (1") - (OBRAS CIVIS)</t>
  </si>
  <si>
    <t xml:space="preserve"> 11.9.4.9 </t>
  </si>
  <si>
    <t xml:space="preserve"> 11.9.4.10 </t>
  </si>
  <si>
    <t xml:space="preserve"> 11.9.4.11 </t>
  </si>
  <si>
    <t xml:space="preserve"> 11.9.5 </t>
  </si>
  <si>
    <t>LAJES - 1º PAVIMENTO</t>
  </si>
  <si>
    <t xml:space="preserve"> 11.9.5.1 </t>
  </si>
  <si>
    <t>LAJES DE VIGOTAS (TRELIÇADA) - 1º PAVIMENTO</t>
  </si>
  <si>
    <t xml:space="preserve"> 11.9.5.1.1 </t>
  </si>
  <si>
    <t xml:space="preserve"> 11.9.5.1.2 </t>
  </si>
  <si>
    <t xml:space="preserve"> 11.9.5.1.3 </t>
  </si>
  <si>
    <t xml:space="preserve"> 11.9.5.1.4 </t>
  </si>
  <si>
    <t xml:space="preserve"> 11.9.5.1.5 </t>
  </si>
  <si>
    <t xml:space="preserve"> 11.9.5.1.6 </t>
  </si>
  <si>
    <t xml:space="preserve"> 11.9.5.1.7 </t>
  </si>
  <si>
    <t xml:space="preserve"> 11.9.5.2 </t>
  </si>
  <si>
    <t>LAJES MACIÇAS - 1º PAVIMENTO</t>
  </si>
  <si>
    <t xml:space="preserve"> 11.9.5.2.1 </t>
  </si>
  <si>
    <t xml:space="preserve"> 11.9.5.2.2 </t>
  </si>
  <si>
    <t xml:space="preserve"> 11.9.5.2.3 </t>
  </si>
  <si>
    <t xml:space="preserve"> 11.9.5.2.4 </t>
  </si>
  <si>
    <t xml:space="preserve"> 11.9.5.2.5 </t>
  </si>
  <si>
    <t xml:space="preserve"> 11.9.5.2.6 </t>
  </si>
  <si>
    <t xml:space="preserve"> 11.9.5.2.7 </t>
  </si>
  <si>
    <t xml:space="preserve"> 11.9.5.2.8 </t>
  </si>
  <si>
    <t xml:space="preserve"> 11.9.5.2.9 </t>
  </si>
  <si>
    <t xml:space="preserve"> 11.9.6 </t>
  </si>
  <si>
    <t xml:space="preserve"> 11.9.6.1 </t>
  </si>
  <si>
    <t xml:space="preserve"> 11.9.6.2 </t>
  </si>
  <si>
    <t xml:space="preserve"> 11.9.6.3 </t>
  </si>
  <si>
    <t xml:space="preserve"> 11.9.6.4 </t>
  </si>
  <si>
    <t xml:space="preserve"> 11.9.6.5 </t>
  </si>
  <si>
    <t xml:space="preserve"> 11.9.6.6 </t>
  </si>
  <si>
    <t xml:space="preserve"> 11.9.6.7 </t>
  </si>
  <si>
    <t xml:space="preserve"> 11.9.6.8 </t>
  </si>
  <si>
    <t xml:space="preserve"> 11.9.6.9 </t>
  </si>
  <si>
    <t xml:space="preserve"> 11.9.7 </t>
  </si>
  <si>
    <t xml:space="preserve"> 11.9.7.1 </t>
  </si>
  <si>
    <t>LAJES DE VIGOTAS (TRELIÇADA) - COBERTURA</t>
  </si>
  <si>
    <t xml:space="preserve"> 11.9.7.1.1 </t>
  </si>
  <si>
    <t xml:space="preserve"> 11.9.7.1.2 </t>
  </si>
  <si>
    <t xml:space="preserve"> 11.9.7.1.3 </t>
  </si>
  <si>
    <t xml:space="preserve"> 11.9.7.1.4 </t>
  </si>
  <si>
    <t xml:space="preserve"> 11.9.7.1.5 </t>
  </si>
  <si>
    <t xml:space="preserve"> 11.9.7.1.6 </t>
  </si>
  <si>
    <t xml:space="preserve"> 11.9.7.2 </t>
  </si>
  <si>
    <t>LAJES MACIÇAS - COBERTURA</t>
  </si>
  <si>
    <t xml:space="preserve"> 11.9.7.2.1 </t>
  </si>
  <si>
    <t xml:space="preserve"> 11.9.7.2.2 </t>
  </si>
  <si>
    <t xml:space="preserve"> 11.9.7.2.3 </t>
  </si>
  <si>
    <t xml:space="preserve"> 11.9.7.2.4 </t>
  </si>
  <si>
    <t xml:space="preserve"> 11.9.7.2.5 </t>
  </si>
  <si>
    <t xml:space="preserve"> 11.9.7.2.6 </t>
  </si>
  <si>
    <t xml:space="preserve"> 11.9.8 </t>
  </si>
  <si>
    <t>ESCADAS</t>
  </si>
  <si>
    <t xml:space="preserve"> 11.9.8.1 </t>
  </si>
  <si>
    <t>ESCADA EM CONCRETO ARMADO MOLDADO IN LOCO, FCK 20 MPA, COM 1 LANCE E LAJE PLANA, FÔRMA EM CHAPA DE MADEIRA COMPENSADA RESINADA. AF_11/2020</t>
  </si>
  <si>
    <t xml:space="preserve"> 11.9.8.2 </t>
  </si>
  <si>
    <t>MONTAGEM E DESMONTAGEM DE FÔRMA PARA ESCADAS, COM 1 LANCE E LAJE PLANA, EM CHAPA DE MADEIRA COMPENSADA RESINADA, 4 UTILIZAÇÕES. AF_11/2020</t>
  </si>
  <si>
    <t xml:space="preserve"> 11.9.8.3 </t>
  </si>
  <si>
    <t xml:space="preserve"> 11.9.8.4 </t>
  </si>
  <si>
    <t xml:space="preserve"> 11.9.8.5 </t>
  </si>
  <si>
    <t xml:space="preserve"> 11.9.8.6 </t>
  </si>
  <si>
    <t xml:space="preserve"> 11.10 </t>
  </si>
  <si>
    <t>ALVENARIA - VESTIÁRIO/CAMAROTES</t>
  </si>
  <si>
    <t xml:space="preserve"> 11.10.1 </t>
  </si>
  <si>
    <t>TÉRREO</t>
  </si>
  <si>
    <t xml:space="preserve"> 11.10.1.1 </t>
  </si>
  <si>
    <t xml:space="preserve"> 11.10.1.2 </t>
  </si>
  <si>
    <t xml:space="preserve"> 11.10.1.3 </t>
  </si>
  <si>
    <t xml:space="preserve"> 11.10.1.4 </t>
  </si>
  <si>
    <t xml:space="preserve"> 11.10.2 </t>
  </si>
  <si>
    <t>1º PAVIMENTO</t>
  </si>
  <si>
    <t xml:space="preserve"> 11.10.2.1 </t>
  </si>
  <si>
    <t xml:space="preserve"> 11.10.2.2 </t>
  </si>
  <si>
    <t xml:space="preserve"> 11.10.2.3 </t>
  </si>
  <si>
    <t xml:space="preserve"> 11.10.2.4 </t>
  </si>
  <si>
    <t xml:space="preserve"> 11.10.3 </t>
  </si>
  <si>
    <t>PLATIBANDA</t>
  </si>
  <si>
    <t xml:space="preserve"> 11.10.3.1 </t>
  </si>
  <si>
    <t xml:space="preserve"> 11.10.3.2 </t>
  </si>
  <si>
    <t xml:space="preserve"> 11.10.3.3 </t>
  </si>
  <si>
    <t xml:space="preserve"> 11.10.3.4 </t>
  </si>
  <si>
    <t xml:space="preserve"> 11.11 </t>
  </si>
  <si>
    <t>PISO - VESTIÁRIO/CAMAROTES</t>
  </si>
  <si>
    <t xml:space="preserve"> 11.11.1 </t>
  </si>
  <si>
    <t xml:space="preserve"> 11.11.2 </t>
  </si>
  <si>
    <t xml:space="preserve"> 11.11.3 </t>
  </si>
  <si>
    <t xml:space="preserve"> 11.11.4 </t>
  </si>
  <si>
    <t xml:space="preserve"> 11.12 </t>
  </si>
  <si>
    <t>PINTURA E REVESTIMENTOS DAS PAREDES - VESTIÁRIO/CAMAROTES</t>
  </si>
  <si>
    <t xml:space="preserve"> 11.12.1 </t>
  </si>
  <si>
    <t xml:space="preserve"> 11.12.2 </t>
  </si>
  <si>
    <t xml:space="preserve"> 11.12.3 </t>
  </si>
  <si>
    <t xml:space="preserve"> 11.12.4 </t>
  </si>
  <si>
    <t xml:space="preserve"> 11.12.5 </t>
  </si>
  <si>
    <t xml:space="preserve"> 11.12.6 </t>
  </si>
  <si>
    <t xml:space="preserve"> 11.13 </t>
  </si>
  <si>
    <t>FORRO - VESTIÁRIO/CAMAROTES</t>
  </si>
  <si>
    <t xml:space="preserve"> 11.13.1 </t>
  </si>
  <si>
    <t xml:space="preserve"> 11.13.2 </t>
  </si>
  <si>
    <t xml:space="preserve"> 11.13.3 </t>
  </si>
  <si>
    <t xml:space="preserve"> 11.13.4 </t>
  </si>
  <si>
    <t xml:space="preserve"> 11.14 </t>
  </si>
  <si>
    <t>ESQUADRIAS - VESTIÁRIO/CAMAROTES</t>
  </si>
  <si>
    <t xml:space="preserve"> 11.14.1 </t>
  </si>
  <si>
    <t xml:space="preserve"> 11.14.2 </t>
  </si>
  <si>
    <t xml:space="preserve"> 11.15 </t>
  </si>
  <si>
    <t>COBERTURA E TELHADO - VESTIÁRIO/CAMAROTES</t>
  </si>
  <si>
    <t xml:space="preserve"> 11.15.1 </t>
  </si>
  <si>
    <t xml:space="preserve"> 11.15.2 </t>
  </si>
  <si>
    <t xml:space="preserve"> 11.15.3 </t>
  </si>
  <si>
    <t xml:space="preserve"> 11.16 </t>
  </si>
  <si>
    <t>INSTALAÇÕES HIDROSSANITÁRIA.</t>
  </si>
  <si>
    <t xml:space="preserve"> 11.16.1 </t>
  </si>
  <si>
    <t>APARELHOS</t>
  </si>
  <si>
    <t xml:space="preserve"> 11.16.1.1 </t>
  </si>
  <si>
    <t>PONTO DE AGUA FRIA PARA BEBEDOURO</t>
  </si>
  <si>
    <t xml:space="preserve"> 11.16.1.2 </t>
  </si>
  <si>
    <t>BEBEDOURO PRESSAO ELETR.CAP.80 Litros-ACO INOXIDAVEL</t>
  </si>
  <si>
    <t xml:space="preserve"> 11.16.1.3 </t>
  </si>
  <si>
    <t>PONTO DE AGUA FRIA EM TUBO PVC SOLDAVEL PARA CHUVEIRO</t>
  </si>
  <si>
    <t xml:space="preserve"> 11.16.1.4 </t>
  </si>
  <si>
    <t>CHUVEIRO ELÉTRICO EM PVC COM BRAÇO METÁLICO</t>
  </si>
  <si>
    <t xml:space="preserve"> 11.16.1.5 </t>
  </si>
  <si>
    <t>PONTO DE AGUA FRIA TUBOS PVC SOLDAVEL PARA DUCHA LAVAGEM</t>
  </si>
  <si>
    <t xml:space="preserve"> 11.16.1.6 </t>
  </si>
  <si>
    <t>DUCHA HIGIENICA COM DERIVACAO E GATILHO BRANCO TARGA - DECA</t>
  </si>
  <si>
    <t xml:space="preserve"> 11.16.1.7 </t>
  </si>
  <si>
    <t>PONTO DE AGUA FRIA EM TUBO PVC SOLDAVEL PARA MICTORIO</t>
  </si>
  <si>
    <t xml:space="preserve"> 11.16.1.8 </t>
  </si>
  <si>
    <t>MICTORIO DE SOBREPOR FRANKE 01992 COM VALVULA - INOX</t>
  </si>
  <si>
    <t xml:space="preserve"> 11.16.1.9 </t>
  </si>
  <si>
    <t>PONTO DE AGUA FRIA PARA CUBAS DE PIA</t>
  </si>
  <si>
    <t xml:space="preserve"> 11.16.1.10 </t>
  </si>
  <si>
    <t>BANCADA/PIA INOX 150x60cm CUBA PROFUNDA BRASCOOL+METAIS</t>
  </si>
  <si>
    <t xml:space="preserve"> 11.16.1.11 </t>
  </si>
  <si>
    <t>PONTO DE AGUA FRIA EM TUBO PVC SOLDAVEL PARA LAVATORIO</t>
  </si>
  <si>
    <t xml:space="preserve"> 11.16.1.12 </t>
  </si>
  <si>
    <t>LAVATORIO LINHA IZY L-15.17 IZY DECA COM SIFAO E VALVULA</t>
  </si>
  <si>
    <t xml:space="preserve"> 11.16.1.13 </t>
  </si>
  <si>
    <t>PONTO AGUA FRIA PVC P/CAIXA DESCARGA ACOPLADA/VASO SANITARIO</t>
  </si>
  <si>
    <t xml:space="preserve"> 11.16.1.14 </t>
  </si>
  <si>
    <t>VASO SANITARIO PARA CAIXA ACOPLADA MONTE CARLO - DECA</t>
  </si>
  <si>
    <t xml:space="preserve"> 11.16.1.15 </t>
  </si>
  <si>
    <t>VASO SANITARIO (BACIA) LOUCA BRANCA-MATERIAIS/INSTALACAO</t>
  </si>
  <si>
    <t xml:space="preserve"> 11.16.1.16 </t>
  </si>
  <si>
    <t>BACIA SANITARIA ESPECIAL SAIDA VERTICAL ACESSO PLUS CELITE</t>
  </si>
  <si>
    <t xml:space="preserve"> 11.16.1.17 </t>
  </si>
  <si>
    <t>PONTO AGUA VASO SANITARIO C/VALVULA DESCARGA 1.1/2"" TUBO GALV.</t>
  </si>
  <si>
    <t xml:space="preserve"> 11.16.2 </t>
  </si>
  <si>
    <t>CAIXAS DE PASSAGEM</t>
  </si>
  <si>
    <t xml:space="preserve"> 11.16.2.1 </t>
  </si>
  <si>
    <t>CAIXA DE AREIA 60X60X80CM (MEDIDAS INTERNAS) FUNDO DE BRITA COM GRELHA METÁLICA FERRO CHATO PADRÃO GOINFRA</t>
  </si>
  <si>
    <t xml:space="preserve"> 11.16.2.2 </t>
  </si>
  <si>
    <t>CAIXA DE GORDURA E INSPEÇÃO EM PVC/ABS 19 LITROS COM TAMPA E PORTA TAMPA E CESTO DE LIMPEZA REMOVÍVEL</t>
  </si>
  <si>
    <t xml:space="preserve"> 11.16.2.3 </t>
  </si>
  <si>
    <t>CAIXA LIGACAO POCO VISITA TAMPA FERRO FUNDIDO ALT.1m</t>
  </si>
  <si>
    <t xml:space="preserve"> 11.16.3 </t>
  </si>
  <si>
    <t>CALHA METÁLICA</t>
  </si>
  <si>
    <t xml:space="preserve"> 11.16.3.1 </t>
  </si>
  <si>
    <t>CALHA DE BEIRAL, SEMICIRCULAR DE PVC, DIAMETRO 125 MM, INCLUINDO CABECEIRAS, EMENDAS, BOCAIS, SUPORTES E VEDAÇÕES, EXCLUINDO CONDUTORES, INCLUSO TRANSPORTE VERTICAL. AF_07/2019</t>
  </si>
  <si>
    <t xml:space="preserve"> 11.16.3.2 </t>
  </si>
  <si>
    <t>RUFO DE CHAPA GALVANIZADA</t>
  </si>
  <si>
    <t xml:space="preserve"> 11.16.4 </t>
  </si>
  <si>
    <t>CONDUTOR PLUVIAL</t>
  </si>
  <si>
    <t xml:space="preserve"> 11.16.4.1 </t>
  </si>
  <si>
    <t>TUBO PVC SERIE R AGUA PLUVIAL 100MM</t>
  </si>
  <si>
    <t xml:space="preserve"> 11.16.5 </t>
  </si>
  <si>
    <t>METAIS</t>
  </si>
  <si>
    <t xml:space="preserve"> 11.16.5.1 </t>
  </si>
  <si>
    <t>KIT CAVALETE D=25MM P/HIDRÔMETRO 1,5-3,0-5,0 M3/MURETA/CAIXA</t>
  </si>
  <si>
    <t xml:space="preserve"> 11.16.5.2 </t>
  </si>
  <si>
    <t>REGISTRO DE GAVETA BRUTO DIAMETRO 1.1/2"</t>
  </si>
  <si>
    <t xml:space="preserve"> 11.16.5.3 </t>
  </si>
  <si>
    <t>REGISTRO DE GAVETA BRUTO DIAMETRO 2"</t>
  </si>
  <si>
    <t xml:space="preserve"> 11.16.5.4 </t>
  </si>
  <si>
    <t>REGISTRO DE GAVETA BRUTO DIAMETRO 3/4"</t>
  </si>
  <si>
    <t xml:space="preserve"> 11.16.5.5 </t>
  </si>
  <si>
    <t>REGISTRO DE GAVETA C/CANOPLA DIAMETRO 3/4"</t>
  </si>
  <si>
    <t xml:space="preserve"> 11.16.5.6 </t>
  </si>
  <si>
    <t>REGISTRO DE PRESSAO C/CANOPLA CROMADA DIAM.3/4"</t>
  </si>
  <si>
    <t xml:space="preserve"> 11.16.5.7 </t>
  </si>
  <si>
    <t>VÁLVULA DE DESCARGA PARA PcD COM ACABAMENTO CROMADO ANTIVANDALISMO</t>
  </si>
  <si>
    <t xml:space="preserve"> 11.16.6 </t>
  </si>
  <si>
    <t>PVC ACESSÓRIOS</t>
  </si>
  <si>
    <t xml:space="preserve"> 11.16.6.1 </t>
  </si>
  <si>
    <t xml:space="preserve"> COMP. OVDR 013</t>
  </si>
  <si>
    <t>BOLSA PLASTICA DE LIGAÇÃO BRANCA, DN 1 1/2"</t>
  </si>
  <si>
    <t xml:space="preserve"> 11.16.6.2 </t>
  </si>
  <si>
    <t>ESGOTO-CAIXA SIFONADA PVC ESGOTO 150x150x50mm</t>
  </si>
  <si>
    <t xml:space="preserve"> 11.16.6.3 </t>
  </si>
  <si>
    <t>ORSE</t>
  </si>
  <si>
    <t>Engate em aço inox (ligação flexível), DECA 4607C, 30 cm ou similar</t>
  </si>
  <si>
    <t xml:space="preserve"> 11.16.6.4 </t>
  </si>
  <si>
    <t>Engate em PVC (ligação flexível), AKROS, 30 cm, acabamento branco ou similar</t>
  </si>
  <si>
    <t xml:space="preserve"> 11.16.6.5 </t>
  </si>
  <si>
    <t>RALO SIFONADO CONICO PVC 100x40mm</t>
  </si>
  <si>
    <t xml:space="preserve"> 11.16.6.6 </t>
  </si>
  <si>
    <t>SIFAO PARA LAVATORIO METALICO DIAM.1"X1.1/2"</t>
  </si>
  <si>
    <t xml:space="preserve"> 11.16.6.7 </t>
  </si>
  <si>
    <t>SIFAO PARA PIA 1.1/2" X 2" METAL</t>
  </si>
  <si>
    <t xml:space="preserve"> 11.16.6.8 </t>
  </si>
  <si>
    <t>SIFÃO METÁLICO 1 1/2" X 2" P/MICTÓRIO</t>
  </si>
  <si>
    <t xml:space="preserve"> 11.16.6.9 </t>
  </si>
  <si>
    <t>TUBO DE DESCIDA PARA CAIXA DE DESCARGA ( LONGO 1 1/4" )</t>
  </si>
  <si>
    <t xml:space="preserve"> 11.16.6.10 </t>
  </si>
  <si>
    <t>TUBO DE LIGACAO PVC CROMADO 1.1/2" / ESPUDE  - (ENTRADA)</t>
  </si>
  <si>
    <t xml:space="preserve"> 11.16.6.11 </t>
  </si>
  <si>
    <t>VALVULA PARA LAVATORIO OU BEBEDOURO METALICO DIAMETRO 1"</t>
  </si>
  <si>
    <t xml:space="preserve"> 11.16.7 </t>
  </si>
  <si>
    <t>PVC ESGOTO</t>
  </si>
  <si>
    <t xml:space="preserve"> 11.16.7.1 </t>
  </si>
  <si>
    <t>BUCHA DE REDUCAO LONGA 50 X 40 MM - (ESGOTO)</t>
  </si>
  <si>
    <t xml:space="preserve"> 11.16.7.2 </t>
  </si>
  <si>
    <t>CURVA 90 GRAUS CURTA DIAM. 100 MM (ESGOTO)</t>
  </si>
  <si>
    <t xml:space="preserve"> 11.16.7.3 </t>
  </si>
  <si>
    <t>CURVA 90 GRAUS CURTA DIAM. 40 MM (ESGOTO)</t>
  </si>
  <si>
    <t xml:space="preserve"> 11.16.7.4 </t>
  </si>
  <si>
    <t>CURVA 90 GRAUS CURTA DIAM. 50 MM (ESGOTO)</t>
  </si>
  <si>
    <t xml:space="preserve"> 11.16.7.5 </t>
  </si>
  <si>
    <t>JOELHO 45 GRAUS DIAMETRO 100 MM (ESGOTO)</t>
  </si>
  <si>
    <t xml:space="preserve"> 11.16.7.6 </t>
  </si>
  <si>
    <t xml:space="preserve"> 11.16.7.7 </t>
  </si>
  <si>
    <t>JOELHO 45 GRAUS DIAMETRO 40 MM (ESGOTO)</t>
  </si>
  <si>
    <t xml:space="preserve"> 11.16.7.8 </t>
  </si>
  <si>
    <t>JOELHO 45 GRAUS DIAMETRO 50 MM (ESGOTO)</t>
  </si>
  <si>
    <t xml:space="preserve"> 11.16.7.9 </t>
  </si>
  <si>
    <t>JOELHO 90 GRAUS DIAMETRO 100 MM (ESGOTO)</t>
  </si>
  <si>
    <t xml:space="preserve"> 11.16.7.10 </t>
  </si>
  <si>
    <t>JOELHO 90 GRAUS C/ANEL 40 MM</t>
  </si>
  <si>
    <t xml:space="preserve"> 11.16.7.11 </t>
  </si>
  <si>
    <t>JOELHO 90 GRAUS C/ANEL 50 MM</t>
  </si>
  <si>
    <t xml:space="preserve"> 11.16.7.12 </t>
  </si>
  <si>
    <t>JUNCAO SIMPLES DIAM. 100 X 50 MM (ESGOTO)</t>
  </si>
  <si>
    <t xml:space="preserve"> 11.16.7.13 </t>
  </si>
  <si>
    <t>JUNCAO SIMPLES DIAM. 100 X 100 MM (ESGOTO)</t>
  </si>
  <si>
    <t xml:space="preserve"> 11.16.7.14 </t>
  </si>
  <si>
    <t>JUNCAO 45 GRAUS DIAMETRO 40 MM (ESGOTO)</t>
  </si>
  <si>
    <t xml:space="preserve"> 11.16.7.15 </t>
  </si>
  <si>
    <t>JUNCAO SIMPLES DIAMETRO 50 X 50 MM (ESGOTO)</t>
  </si>
  <si>
    <t xml:space="preserve"> 11.16.7.16 </t>
  </si>
  <si>
    <t>LUVA SIMPLES DIAMETRO 100 mm - (ESGOTO)</t>
  </si>
  <si>
    <t xml:space="preserve"> 11.16.7.17 </t>
  </si>
  <si>
    <t xml:space="preserve"> 11.16.7.18 </t>
  </si>
  <si>
    <t>LUVA SOLDAVEL DIAMETRO 50 mm</t>
  </si>
  <si>
    <t xml:space="preserve"> 11.16.7.19 </t>
  </si>
  <si>
    <t>TERMINAL DE VENTILACAO DIAMETRO 50 MM (ESGOTO)</t>
  </si>
  <si>
    <t xml:space="preserve"> 11.16.7.20 </t>
  </si>
  <si>
    <t>TUBO SOLDAVEL PARA ESGOTO DIAMETRO 100 MM</t>
  </si>
  <si>
    <t xml:space="preserve"> 11.16.7.21 </t>
  </si>
  <si>
    <t>TUBO LEVE PVC RIGIDO DIAMETRO 150 MM</t>
  </si>
  <si>
    <t xml:space="preserve"> 11.16.7.22 </t>
  </si>
  <si>
    <t>TUBO SOLDAVEL PARA ESGOTO DIAMETRO 40 MM</t>
  </si>
  <si>
    <t xml:space="preserve"> 11.16.7.23 </t>
  </si>
  <si>
    <t>TUBO SOLDAVEL PARA ESGOTO DIAMETRO 50 MM</t>
  </si>
  <si>
    <t xml:space="preserve"> 11.16.7.24 </t>
  </si>
  <si>
    <t>TE 90 GRAUS DIAMETRO 40 MM - ESGOTO</t>
  </si>
  <si>
    <t xml:space="preserve"> 11.16.7.25 </t>
  </si>
  <si>
    <t>TE SANITARIO DIAMETRO 100 X 100 MM (ESGOTO)</t>
  </si>
  <si>
    <t xml:space="preserve"> 11.16.7.26 </t>
  </si>
  <si>
    <t>TE SANITARIO DIAMETRO 100 X 50 MM (ESGOTO)</t>
  </si>
  <si>
    <t xml:space="preserve"> 11.16.7.27 </t>
  </si>
  <si>
    <t>TE SANITARIO DIAMETRO 50 X 50 MM (ESGOTO)</t>
  </si>
  <si>
    <t xml:space="preserve"> 11.16.8 </t>
  </si>
  <si>
    <t>PVC MISTO SOLDÁVEL</t>
  </si>
  <si>
    <t xml:space="preserve"> 11.16.8.1 </t>
  </si>
  <si>
    <t>JOELHO DE REDUCAO 90 GRAUS SOLDAVEL/ROSCAVEL DIAM. 25X1/2"</t>
  </si>
  <si>
    <t xml:space="preserve"> 11.16.8.2 </t>
  </si>
  <si>
    <t>LUVA DE REDUÇÃO SOLDÁVEL COM ROSCA 25X1/2"</t>
  </si>
  <si>
    <t xml:space="preserve"> 11.16.9 </t>
  </si>
  <si>
    <t>PVC RÍGIDO SOLDÁVEL</t>
  </si>
  <si>
    <t xml:space="preserve"> 11.16.9.1 </t>
  </si>
  <si>
    <t>ADAPTADOR SOLDAVEL CURTO COM BOLSA E ROSCA PARA REGISTRO 75X2.1/2"</t>
  </si>
  <si>
    <t xml:space="preserve"> 11.16.9.2 </t>
  </si>
  <si>
    <t>ADAPTADOR PVC SOLDÁVEL LONGO COM FLANGES LIVRES PARA CAIXA D'ÁGUA 25X3/4"</t>
  </si>
  <si>
    <t xml:space="preserve"> 11.16.9.3 </t>
  </si>
  <si>
    <t>ADAPTADOR PVC SOLDÁVEL LONGO COM FLANGES LIVRES PARA CAIXA D'ÁGUA 50X1.1/2"</t>
  </si>
  <si>
    <t xml:space="preserve"> 11.16.9.4 </t>
  </si>
  <si>
    <t>ADAPTADOR PVC SOLDÁVEL LONGO COM FLANGES LIVRES PARA CAIXA D'ÁGUA 60X2"</t>
  </si>
  <si>
    <t xml:space="preserve"> 11.16.9.5 </t>
  </si>
  <si>
    <t>BUCHA DE REDUCAO SOLDÁVEL CURTA 32 X 25 MM</t>
  </si>
  <si>
    <t xml:space="preserve"> 11.16.9.6 </t>
  </si>
  <si>
    <t>BUCHA DE REDUCAO SOLDAVEL LONGA 60 X 50 mm</t>
  </si>
  <si>
    <t xml:space="preserve"> 11.16.9.7 </t>
  </si>
  <si>
    <t>BUCHA DE REDUCAO SOLDAVEL LONGA 50 X 25 mm</t>
  </si>
  <si>
    <t xml:space="preserve"> 11.16.9.8 </t>
  </si>
  <si>
    <t>BUCHA DE REDUCAO SOLDAVEL LONGA 60 X 25 mm</t>
  </si>
  <si>
    <t xml:space="preserve"> 11.16.9.9 </t>
  </si>
  <si>
    <t>CAP SOLD. DIAMETRO 25 mm</t>
  </si>
  <si>
    <t xml:space="preserve"> 11.16.9.10 </t>
  </si>
  <si>
    <t>CAP PVC SOLDAVEL DIAMETRO 50 mm</t>
  </si>
  <si>
    <t xml:space="preserve"> 11.16.9.11 </t>
  </si>
  <si>
    <t>CAP PVC SOLDAVEL DIAMETRO 60 mm</t>
  </si>
  <si>
    <t xml:space="preserve"> 11.16.9.12 </t>
  </si>
  <si>
    <t>CURVA 90 GRAUS SOLDAVEL DIAMETRO 25 MM</t>
  </si>
  <si>
    <t xml:space="preserve"> 11.16.9.13 </t>
  </si>
  <si>
    <t>CURVA 90 GRAUS SOLDAVEL DIAMETRO 32 MM</t>
  </si>
  <si>
    <t xml:space="preserve"> 11.16.9.14 </t>
  </si>
  <si>
    <t>CURVA 90 GRAUS SOLDAVEL DIAMETRO 50 MM</t>
  </si>
  <si>
    <t xml:space="preserve"> 11.16.9.15 </t>
  </si>
  <si>
    <t>CURVA 90 GRAUS SOLDAVEL DIAMETRO 60 MM</t>
  </si>
  <si>
    <t xml:space="preserve"> 11.16.9.16 </t>
  </si>
  <si>
    <t>JOELHO 90 GRAUS SOLDAVEL DIAMETRO 25 MM</t>
  </si>
  <si>
    <t xml:space="preserve"> 11.16.9.17 </t>
  </si>
  <si>
    <t xml:space="preserve"> 11.16.9.18 </t>
  </si>
  <si>
    <t>JOELHO DE REDUÇÃO 90 GRAUS SOLDAVEL DIAM. 32 MM X 25 MM</t>
  </si>
  <si>
    <t xml:space="preserve"> 11.16.9.19 </t>
  </si>
  <si>
    <t>LUVA SOLDAVEL DIAMETRO 60 mm</t>
  </si>
  <si>
    <t xml:space="preserve"> 11.16.9.20 </t>
  </si>
  <si>
    <t>TUBO SOLDAVEL PVC MARROM DIAM. 20 MM</t>
  </si>
  <si>
    <t xml:space="preserve"> 11.16.9.21 </t>
  </si>
  <si>
    <t>TUBO SOLDAVEL PVC MARROM DIAM. 25 MM</t>
  </si>
  <si>
    <t xml:space="preserve"> 11.16.9.22 </t>
  </si>
  <si>
    <t>TUBO SOLDAVEL PVC MARROM DIAM. 32 MM</t>
  </si>
  <si>
    <t xml:space="preserve"> 11.16.9.23 </t>
  </si>
  <si>
    <t xml:space="preserve"> 11.16.9.24 </t>
  </si>
  <si>
    <t>TUBO SOLDAVEL PVC MARROM DIAM. 60 MM</t>
  </si>
  <si>
    <t xml:space="preserve"> 11.16.9.25 </t>
  </si>
  <si>
    <t>TE 90 GRAUS SOLDAVEL DIAMETRO 25 MM</t>
  </si>
  <si>
    <t xml:space="preserve"> 11.16.9.26 </t>
  </si>
  <si>
    <t>TE 90 GRAUS SOLDAVEL DIAMETRO 32 MM</t>
  </si>
  <si>
    <t xml:space="preserve"> 11.16.9.27 </t>
  </si>
  <si>
    <t>TE 90 GRAUS SOLDAVEL DIAMETRO 50 MM</t>
  </si>
  <si>
    <t xml:space="preserve"> 11.16.9.28 </t>
  </si>
  <si>
    <t>TE 90 GRAUS SOLDAVEL DIMETRO 60 MM</t>
  </si>
  <si>
    <t xml:space="preserve"> 11.16.9.29 </t>
  </si>
  <si>
    <t>TE REDUCAO 90 GRAUS SOLDAVEL 50 X 32 mm</t>
  </si>
  <si>
    <t xml:space="preserve"> 11.16.9.30 </t>
  </si>
  <si>
    <t>UNIAO SOLDAVEL DIAMETRO 25 mm</t>
  </si>
  <si>
    <t xml:space="preserve"> 11.16.9.31 </t>
  </si>
  <si>
    <t>BUCHA DE REDUCAO SOLDAVEL CURTO 50 X 40 mm</t>
  </si>
  <si>
    <t xml:space="preserve"> 11.16.10 </t>
  </si>
  <si>
    <t>PVC SOLDÁVEL</t>
  </si>
  <si>
    <t xml:space="preserve"> 11.16.10.1 </t>
  </si>
  <si>
    <t>JOELHO 90 GRAUS SOLDAVEL COM BUCHA DE LATAO 25 X 3/4"</t>
  </si>
  <si>
    <t xml:space="preserve"> 11.16.10.2 </t>
  </si>
  <si>
    <t xml:space="preserve"> 11.16.10.3 </t>
  </si>
  <si>
    <t xml:space="preserve"> 11.16.10.4 </t>
  </si>
  <si>
    <t>TE REDUCAO 90 GRAUS SOLDAVEL 50 X 40 mm</t>
  </si>
  <si>
    <t xml:space="preserve"> 11.16.11 </t>
  </si>
  <si>
    <t>RESERVATÓRIO TIPO CÁLICE (TORRE)</t>
  </si>
  <si>
    <t xml:space="preserve"> 11.16.11.1 </t>
  </si>
  <si>
    <t>RESERVATÓRIO METALICO TIPO TAÇA EM AÇO PATINÁVEL - V=15M3, CAPACIDADE DE 15.000 LITROS, COM COLUNA SECA H=6M, INCLUSO A FUNDAÇÃO E LOGOTIPO</t>
  </si>
  <si>
    <t>FONTE SECA</t>
  </si>
  <si>
    <t>12.1</t>
  </si>
  <si>
    <t>CASA DE MÁQUINAS</t>
  </si>
  <si>
    <t>12.1.1</t>
  </si>
  <si>
    <t xml:space="preserve"> 12.1.1.1 </t>
  </si>
  <si>
    <t xml:space="preserve"> 12.1.2 </t>
  </si>
  <si>
    <t xml:space="preserve"> 1.1.2.1 </t>
  </si>
  <si>
    <t xml:space="preserve"> 1.1.2.2 </t>
  </si>
  <si>
    <t xml:space="preserve"> 1.1.2.3 </t>
  </si>
  <si>
    <t>TRANSPORTE DE MATERIAL ESCAVADO M3.KM</t>
  </si>
  <si>
    <t>m3km</t>
  </si>
  <si>
    <t xml:space="preserve"> 12.1.3 </t>
  </si>
  <si>
    <t xml:space="preserve"> 12.1.3.1 </t>
  </si>
  <si>
    <t>ARMAÇÃO PARA EXECUÇÃO DE RADIER, PISO DE CONCRETO OU LAJE SOBRE SOLO, COM USO DE TELA Q-113. AF_09/2021</t>
  </si>
  <si>
    <t>KG</t>
  </si>
  <si>
    <t xml:space="preserve"> 12.1.3.2</t>
  </si>
  <si>
    <t>PREPARO COM BETONEIRA E TRANSPORTE MANUAL DE CONCRETO FCK-20 - (O.C.)</t>
  </si>
  <si>
    <t xml:space="preserve"> 12.1.3.3</t>
  </si>
  <si>
    <t xml:space="preserve"> 12.1.3.4</t>
  </si>
  <si>
    <t xml:space="preserve"> 12.1.4 </t>
  </si>
  <si>
    <t xml:space="preserve"> 12.1.4.1 </t>
  </si>
  <si>
    <t>ALVENARIA DE BLOCOS DE CONCRETO ESTRUTURAL 14X19X29 CM, (ESPESSURA 14 CM) FBK = 14,0 MPA, PARA PAREDES COM ÁREA LÍQUIDA MAIOR OU IGUAL A 6M², COM VÃOS, UTILIZANDO COLHER DE PEDREIRO. AF_12/2014</t>
  </si>
  <si>
    <t xml:space="preserve"> 12.1.4.2</t>
  </si>
  <si>
    <t xml:space="preserve"> 12.1.4.3</t>
  </si>
  <si>
    <t xml:space="preserve"> 12.1.4.4</t>
  </si>
  <si>
    <t xml:space="preserve"> 12.1.4.5</t>
  </si>
  <si>
    <t xml:space="preserve"> 12.1.4.6</t>
  </si>
  <si>
    <t>PISO CIMENTADO RUSTICO ESP=2 CM SEM JUNTA (1CI:3ARMG)</t>
  </si>
  <si>
    <t xml:space="preserve"> 12.2 </t>
  </si>
  <si>
    <t>FONTE ARTISTICA</t>
  </si>
  <si>
    <t xml:space="preserve"> 12.2.1 </t>
  </si>
  <si>
    <t xml:space="preserve"> 12.2.1.1 </t>
  </si>
  <si>
    <t xml:space="preserve"> 12.2.1.2</t>
  </si>
  <si>
    <t xml:space="preserve"> 12.2.1.3</t>
  </si>
  <si>
    <t>LASTRO DE BRITA - (OBRAS CIVIS)</t>
  </si>
  <si>
    <t xml:space="preserve"> 12.2.1.4</t>
  </si>
  <si>
    <t>TELA DE ACO SOLDADA NERVURADA, CA-60, Q-196, (3,11 KG/M2), DIAMETRO DO FIO = 5,0 MM, LARGURA = 2,45 M, ESPACAMENTO DA MALHA = 10 X 10 CM</t>
  </si>
  <si>
    <t xml:space="preserve"> 12.2.2 </t>
  </si>
  <si>
    <t>INSTALAÇÃO HIDROSSANITÁRIA</t>
  </si>
  <si>
    <t xml:space="preserve"> 12.2.2.1 </t>
  </si>
  <si>
    <t>ADAPTADOR COM FLANGE E ANEL DE VEDAÇÃO, PVC, SOLDÁVEL, DN 60 MM X 2 , INSTALADO EM RESERVAÇÃO DE ÁGUA DE EDIFICAÇÃO QUE POSSUA RESERVATÓRIO DE FIBRA/FIBROCIMENTO   FORNECIMENTO E INSTALAÇÃO. AF_06/2016</t>
  </si>
  <si>
    <t xml:space="preserve"> 12.2.2.2</t>
  </si>
  <si>
    <t>BUCHA DE REDUÇÃO EM COBRE, DN 35 MM X 28 MM, SEM ANEL DE SOLDA, PONTA X BOLSA, INSTALADO EM PRUMADA DE HIDRÁULICA PREDIAL - FORNECIMENTO E INSTALAÇÃO. AF_04/2022</t>
  </si>
  <si>
    <t xml:space="preserve"> 12.2.2.3</t>
  </si>
  <si>
    <t>BUCHA DE REDUÇÃO, CURTA, PVC, SOLDÁVEL, DN 60 X 50 MM, INSTALADO EM PRUMADA DE ÁGUA - FORNECIMENTO E INSTALAÇÃO. AF_06/2022</t>
  </si>
  <si>
    <t xml:space="preserve"> 12.2.2.4</t>
  </si>
  <si>
    <t>BUCHA DE REDUÇÃO, LONGA, PVC, SOLDÁVEL, DN 75 X 50 MM, INSTALADO EM PRUMADA DE ÁGUA - FORNECIMENTO E INSTALAÇÃO. AF_06/2022</t>
  </si>
  <si>
    <t xml:space="preserve"> 12.2.2.5</t>
  </si>
  <si>
    <t>CAP PVC ROSCAVEL DIAMETRO 2"</t>
  </si>
  <si>
    <t xml:space="preserve"> 12.2.2.6</t>
  </si>
  <si>
    <t xml:space="preserve"> 12.2.2.7</t>
  </si>
  <si>
    <t>JOELHO 45 GRAUS SOLDAVEL 60 MM</t>
  </si>
  <si>
    <t xml:space="preserve"> 12.2.2.8</t>
  </si>
  <si>
    <t xml:space="preserve"> 12.2.2.9</t>
  </si>
  <si>
    <t xml:space="preserve"> 12.2.2.10</t>
  </si>
  <si>
    <t>TE DE REDUCAO 90 GRAUS SOLDAVEL 75 X 50 MM</t>
  </si>
  <si>
    <t xml:space="preserve"> 12.2.2.11</t>
  </si>
  <si>
    <t xml:space="preserve"> 12.2.2.12</t>
  </si>
  <si>
    <t>TE 90 GRAUS SOLDAVEL DIAMETRO 75 MM</t>
  </si>
  <si>
    <t xml:space="preserve"> 12.2.2.13</t>
  </si>
  <si>
    <t xml:space="preserve"> 12.2.2.14</t>
  </si>
  <si>
    <t>LUVA SIMPLES DIAMETRO 50 MM - (ESGOTO)</t>
  </si>
  <si>
    <t xml:space="preserve"> 12.2.2.15</t>
  </si>
  <si>
    <t xml:space="preserve"> 12.2.2.16</t>
  </si>
  <si>
    <t xml:space="preserve"> 12.2.2.17</t>
  </si>
  <si>
    <t>TUBO SOLDAVEL PVC MARROM DIAM. 75 MM</t>
  </si>
  <si>
    <t xml:space="preserve"> 12.2.2.18</t>
  </si>
  <si>
    <t>VALVULA DE RETENCAO ROSCA BRONZE 1.1/4 UNIVERSAL DOCOL</t>
  </si>
  <si>
    <t xml:space="preserve"> 12.2.2.19</t>
  </si>
  <si>
    <t>VALVULA ESFERA ROSCA BRONZE 2""</t>
  </si>
  <si>
    <t xml:space="preserve"> 12.2.2.20</t>
  </si>
  <si>
    <t xml:space="preserve"> I0002 </t>
  </si>
  <si>
    <t>ULTRAVIOLETA SUV - PL 35 - SODRAMAR</t>
  </si>
  <si>
    <t xml:space="preserve"> 12.2.2.21</t>
  </si>
  <si>
    <t>REGISTRO DE ESFERA, PVC, ROSCÁVEL, COM VOLANTE, 2" - FORNECIMENTO E INSTALAÇÃO. AF_08/2021</t>
  </si>
  <si>
    <t xml:space="preserve"> 12.2.2.22</t>
  </si>
  <si>
    <t>REGISTRO DE ESFERA, PVC, SOLDÁVEL, COM VOLANTE, DN  50 MM - FORNECIMENTO E INSTALAÇÃO. AF_08/2021</t>
  </si>
  <si>
    <t xml:space="preserve"> 12.2.2.23</t>
  </si>
  <si>
    <t>CONJUNTO FILTRANTE JACUZZI CAP.50/100 MIL LITROS</t>
  </si>
  <si>
    <t xml:space="preserve"> 12.2.2.24</t>
  </si>
  <si>
    <t>PRESSURIZADOR JACUZZI ACQUA MASTER 0,75 CV MONOFASICO 220V</t>
  </si>
  <si>
    <t xml:space="preserve"> 12.2.2.25</t>
  </si>
  <si>
    <t>CAIXA D' ÁGUA</t>
  </si>
  <si>
    <t xml:space="preserve"> 12.2.2.26</t>
  </si>
  <si>
    <t>BICO JATO DE 50 MM</t>
  </si>
  <si>
    <t xml:space="preserve"> 12.2.2.27</t>
  </si>
  <si>
    <t xml:space="preserve"> H187 </t>
  </si>
  <si>
    <t>NIPLE COM ROSCA DIAMETRO 1.1/2"</t>
  </si>
  <si>
    <t xml:space="preserve"> 12.2.2.28</t>
  </si>
  <si>
    <t xml:space="preserve"> H104 </t>
  </si>
  <si>
    <t>ADAPTADOR SOLDÁVEL CURTO COM BOLSA E ROSCA PARA REGISTRO 50MMX1.1/2"</t>
  </si>
  <si>
    <t xml:space="preserve"> 12.2.2.29</t>
  </si>
  <si>
    <t>TE SOLDAVEL, PVC, 90 GRAUS,50 MM, PARA AGUA FRIA PREDIAL (NBR 5648)</t>
  </si>
  <si>
    <t xml:space="preserve"> 12.2.3 </t>
  </si>
  <si>
    <t>IMPERMEABILIZAÇÃO</t>
  </si>
  <si>
    <t xml:space="preserve"> 12.2.3.1 </t>
  </si>
  <si>
    <t>PROTEÇÃO MECÂNICA DE SUPERFÍCIE HORIZONTAL COM ARGAMASSA DE CIMENTO E AREIA, TRAÇO 1:3, E=2CM. AF_06/2018</t>
  </si>
  <si>
    <t xml:space="preserve"> 12.2.3.2</t>
  </si>
  <si>
    <t xml:space="preserve"> 12.2.4 </t>
  </si>
  <si>
    <t>REVESTIMENTO</t>
  </si>
  <si>
    <t xml:space="preserve"> 12.2.4.1 </t>
  </si>
  <si>
    <t xml:space="preserve"> 12.2.4.2</t>
  </si>
  <si>
    <t xml:space="preserve"> COMP. OVDR 007 </t>
  </si>
  <si>
    <t xml:space="preserve">CALHA DE CONCRETO MOLDADA "IN LOCO"  COM IMPERMEABILIZACAO - BASE EM SBC (100900) - </t>
  </si>
  <si>
    <t xml:space="preserve"> 12.2.4.3</t>
  </si>
  <si>
    <t xml:space="preserve"> COMP. OVDR 008 </t>
  </si>
  <si>
    <t xml:space="preserve">GRELHA QUADRICULADA DE AÇO GALVANIZADO, 400X400mm - BASE EM SBC (070175) - </t>
  </si>
  <si>
    <t xml:space="preserve"> 12.2.4.4</t>
  </si>
  <si>
    <t xml:space="preserve"> 12.2.4.5</t>
  </si>
  <si>
    <t>PISO EM GRANITO APLICADO EM CALÇADAS OU PISOS EXTERNOS. AF_05/2020</t>
  </si>
  <si>
    <t>MONUMENTO MARIA FUMAÇA</t>
  </si>
  <si>
    <t xml:space="preserve">13.1 </t>
  </si>
  <si>
    <t>13.2</t>
  </si>
  <si>
    <t>INSTALAÇÕES ELÉTRICAS</t>
  </si>
  <si>
    <t>14.1</t>
  </si>
  <si>
    <t>SERVIÇOS PRELIMINARES DE ELÉTRICA - APROVAÇÃO DE PROJETO ELÉTRICO NA CONCESSIONÁRIA DE ENERGIA</t>
  </si>
  <si>
    <t>14.1.1</t>
  </si>
  <si>
    <t>ENGENHEIRO ELETRICISTA COM ENCARGOS COMPLEMENTARES</t>
  </si>
  <si>
    <t>H</t>
  </si>
  <si>
    <t>14.1.2</t>
  </si>
  <si>
    <t>AUXILIAR DE ESCRITORIO COM ENCARGOS COMPLEMENTARES</t>
  </si>
  <si>
    <t>14.1.3</t>
  </si>
  <si>
    <t>-</t>
  </si>
  <si>
    <t>ANOTAÇÃO DE RESPONSABILIDADE TÉCNICA DE PROJETO (225KVA)</t>
  </si>
  <si>
    <t>14.2</t>
  </si>
  <si>
    <t>EXTENSÃO DE REDE EM MÉDIA TENSÃO 15KV</t>
  </si>
  <si>
    <t>14.2.1</t>
  </si>
  <si>
    <t>POSTE DE CONCRETO, SECÇÃO CIRCULAR, 12 METROS DE ALTURA, 600DAN, HOMOLOGAÇÃO JUNTO À CONCESSIONÁRIA DE ENERGIA LOCAL, INCLUSO O FRETE ATÉ 300KM E DESCARGA</t>
  </si>
  <si>
    <t>14.2.2</t>
  </si>
  <si>
    <t>ASSENTAMENTO DE POSTE DE CONCRETO COM COMPRIMENTO NOMINAL DE 12 M, CARGA NOMINAL DE 600 DAN, ENGASTAMENTO BASE CONCRETADA COM 1 M DE CONCRETO E 0,8 M DE SOLO (NÃO INCLUI FORNECIMENTO). AF_11/2019</t>
  </si>
  <si>
    <t>14.2.3</t>
  </si>
  <si>
    <t>COMP.1</t>
  </si>
  <si>
    <t>FORNECIMENTO E INSTALAÇÃO DE  ESTRUTURA DE MÉDIA TENSÃO TIPO CE1A-CE3 EM POSTE DE CONCRETO CIRCULAR</t>
  </si>
  <si>
    <t>14.2.4</t>
  </si>
  <si>
    <t>COMP.2</t>
  </si>
  <si>
    <t>CABO DE ALUMÍNIO PROTEGIDO, #50mm², 15KV, FORNECIMENTO E INSTALAÇÃO</t>
  </si>
  <si>
    <t>14.2.5</t>
  </si>
  <si>
    <t>COMP.3</t>
  </si>
  <si>
    <t>CABO MENSAGEIRO DE AÇO 9,5mm, FORNECIMENTO E INSTALAÇÃO</t>
  </si>
  <si>
    <t>14.2.6</t>
  </si>
  <si>
    <t>COMP.4</t>
  </si>
  <si>
    <t>ESPAÇADORES POLIMÉRICOS LOSANGULARES, FORNECIMENTO E INSTALAÇÃO</t>
  </si>
  <si>
    <t>14.2.7</t>
  </si>
  <si>
    <t>SERVIÇO DE LINHA VIVA - CONCESSIONÁRIA DE ENERGIA, MÍNIMO 08 HORAS</t>
  </si>
  <si>
    <t>14.3</t>
  </si>
  <si>
    <t>SUBESTAÇÃO DE ENERGIA 225KVA - ATENDIMENTO ÁREA PÚBLICA</t>
  </si>
  <si>
    <t>14.3.1</t>
  </si>
  <si>
    <t>POSTE DE CONCRETO, SECÇÃO CIRCULAR, 12 METROS DE ALTURA, 1000DAN, HOMOLOGAÇÃO JUNTO À CONCESSIONÁRIA DE ENERGIA LOCAL, INCLUSO O FRETE ATÉ 300KM E DESCARGA</t>
  </si>
  <si>
    <t>14.3.2</t>
  </si>
  <si>
    <t>ASSENTAMENTO DE POSTE DE CONCRETO COM COMPRIMENTO NOMINAL DE 12 M, CARGA NOMINAL DE 1000 DAN, ENGASTAMENTO BASE CONCRETADA COM 1 M DE CONCRETO E 0,8 M DE SOLO (NÃO INCLUI FORNECIMENTO). AF_11/2019</t>
  </si>
  <si>
    <t>14.3.3</t>
  </si>
  <si>
    <t>COMP.5</t>
  </si>
  <si>
    <t>FORNECIMENTO E INSTALAÇÃO DE  ESTRUTURA DE MÉDIA TENSÃO TIPO CE3 EM POSTE DE CONCRETO CIRCULAR</t>
  </si>
  <si>
    <t>14.3.4</t>
  </si>
  <si>
    <t>14.3.5</t>
  </si>
  <si>
    <t>PROTETOR PARA PARA-RAIO POLIMÉRICO OU BUCHA DE TRANSFORMADOR, 15KV</t>
  </si>
  <si>
    <t xml:space="preserve">UN    </t>
  </si>
  <si>
    <t>14.3.6</t>
  </si>
  <si>
    <t>SUPORTE DE AÇO GALVANIZADO PARA FIXAÇÃO DO PÁRA-RAIO POLIMÉRICO</t>
  </si>
  <si>
    <t>14.3.7</t>
  </si>
  <si>
    <t>PARA RAIOS DISTRIBUIDOR POLIMÉRICO ÓXIDO DE ZINCO S/CENTELHADOR C/ DESLIGAMENTO AUTOMÁTICO 15KV,10KA</t>
  </si>
  <si>
    <t>14.3.8</t>
  </si>
  <si>
    <t>SUPORTE PARA TRANSFORMADOR EM POSTE DE CONCRETO CIRCULAR</t>
  </si>
  <si>
    <t>14.3.9</t>
  </si>
  <si>
    <t xml:space="preserve">TRANSFORMADOR TRIFASICO 225 KVA, 13,8 KV - A ÓLEO </t>
  </si>
  <si>
    <t>14.3.10</t>
  </si>
  <si>
    <t>TERMINAL DE PRESSAO 50 MM2</t>
  </si>
  <si>
    <t>14.3.11</t>
  </si>
  <si>
    <t>CABO DE COBRE NU 50 MM2</t>
  </si>
  <si>
    <t xml:space="preserve">M     </t>
  </si>
  <si>
    <t>14.3.12</t>
  </si>
  <si>
    <t>CONECTOR DE COMPRESSÃO FORMATO H PARA CABO 25 A 70 MM2</t>
  </si>
  <si>
    <t>14.3.13</t>
  </si>
  <si>
    <t>HASTE REV.COBRE(COPPERWELD)  5/8" X 3,00 M C/CONECTOR</t>
  </si>
  <si>
    <t>14.3.14</t>
  </si>
  <si>
    <t xml:space="preserve">M3    </t>
  </si>
  <si>
    <t>14.3.15</t>
  </si>
  <si>
    <t>14.3.16</t>
  </si>
  <si>
    <t>CAIXA DE INSPEÇÃO PARA ATERRAMENTO, CIRCULAR, EM POLIETILENO, DIÂMETRO INTERNO = 0,3 M. AF_12/2020</t>
  </si>
  <si>
    <t>14.3.17</t>
  </si>
  <si>
    <t>TERMINAL DE PRESSAO 150 MM2</t>
  </si>
  <si>
    <t>14.3.18</t>
  </si>
  <si>
    <t>TERMINAL DE PRESSAO 70 MMM2</t>
  </si>
  <si>
    <t>14.3.19</t>
  </si>
  <si>
    <t xml:space="preserve">ELETRODUTO EM AÇO GALVANIZADO A FOGO DIÂMETRO 3" - PESADO </t>
  </si>
  <si>
    <t>14.3.20</t>
  </si>
  <si>
    <t>CABECOTE DE LIGA DE ALUMINIO DIAM. 3"</t>
  </si>
  <si>
    <t>14.3.21</t>
  </si>
  <si>
    <t>CURVA 90 GRAUS AÇO ZINCADO DIÂMETRO 3"</t>
  </si>
  <si>
    <t>14.3.22</t>
  </si>
  <si>
    <t>LUVA EM AÇO GALVANIZADO DIÂMETRO 3"</t>
  </si>
  <si>
    <t>14.3.23</t>
  </si>
  <si>
    <t>BUCHA E ARRUELA METALICA DIAM. 3"</t>
  </si>
  <si>
    <t xml:space="preserve">PR    </t>
  </si>
  <si>
    <t>14.3.24</t>
  </si>
  <si>
    <t>NIPLE METALICO Fo.Zo. DIAMETRO 3"</t>
  </si>
  <si>
    <t>14.3.25</t>
  </si>
  <si>
    <t>ELETRODUTO DE PVC RIGIDO DIAMETRO 1"</t>
  </si>
  <si>
    <t>14.3.26</t>
  </si>
  <si>
    <t>BUCHA E ARRUELA METALICA DIAM. 1"</t>
  </si>
  <si>
    <t>14.3.27</t>
  </si>
  <si>
    <t>ARAME GALVANIZADO 12 BWG</t>
  </si>
  <si>
    <t xml:space="preserve">KG    </t>
  </si>
  <si>
    <t>14.3.28</t>
  </si>
  <si>
    <t>CAIXA METÁLICA PARA PROTEÇÃO GERAL 820X750X266MM DE 250A A 350A</t>
  </si>
  <si>
    <t>14.3.29</t>
  </si>
  <si>
    <t>CAIXA METÁLICA PARA TRANSFORMADOR DE CORRENTE 820X750X266MM - 200A ATÉ 400A</t>
  </si>
  <si>
    <t>14.3.30</t>
  </si>
  <si>
    <t>CAIXA METÁLICA PARA MEDIDOR POLIFÁSICO PADRÃO ENEL 500X380X166MM</t>
  </si>
  <si>
    <t>14.3.31</t>
  </si>
  <si>
    <t>DISPOSITIVO DE PROTEÇÃO CONTRA SURTOS (D.P.S.) 275V DE 8 A 40KA</t>
  </si>
  <si>
    <t>14.3.32</t>
  </si>
  <si>
    <t>DISJUNTOR MONOPOLAR DE 10 A 32-A</t>
  </si>
  <si>
    <t>14.3.33</t>
  </si>
  <si>
    <t>DISJUNTOR TRIPOLAR DE 300 A 350-A</t>
  </si>
  <si>
    <t>14.3.34</t>
  </si>
  <si>
    <t>MURETA DE MEDIÇÃO EM ALVENARIA 1 1/2 V.(35CM) REBOCADA, C/ PINTURA ACRÍLICA E LAJE EM CONCRETO 20MPA MALHA 8.0MM CADA 10CM REVESTIDA C/ARGAMASSA 1:3 C/ IMPERMEABILIZANTE</t>
  </si>
  <si>
    <t xml:space="preserve">M2    </t>
  </si>
  <si>
    <t>14.3.35</t>
  </si>
  <si>
    <t>CAIXA DE PASSAGEM 80X80X110 CM (MEDIDAS INTERNAS) FUNDO DE BRITA SEM TAMPA</t>
  </si>
  <si>
    <t>14.3.36</t>
  </si>
  <si>
    <t>CAIXA DE PASSAGEM -  TAMPA EM CONCRETO ARMADO 25 MPA E=5CM</t>
  </si>
  <si>
    <t>14.3.37</t>
  </si>
  <si>
    <t>CAIXA DE PASSAGEM - LASTRO DE BRITA PARA O FUNDO</t>
  </si>
  <si>
    <t>14.3.38</t>
  </si>
  <si>
    <t xml:space="preserve">CAIXA DE PASSAGEM - ESCAVAÇÃO MANUAL / REATERRO/ APILOAMENTO DO FUNDO </t>
  </si>
  <si>
    <t>14.3.39</t>
  </si>
  <si>
    <t>CABO FLEXÍVEL PVC (70° C), 0,6/1 KV, 150 MM2</t>
  </si>
  <si>
    <t>14.3.40</t>
  </si>
  <si>
    <t>CABO FLEXÍVEL PVC (70° C), 0,6/1 KV, 70 MM2</t>
  </si>
  <si>
    <t>14.3.41</t>
  </si>
  <si>
    <t>14.3.42</t>
  </si>
  <si>
    <t>BARRA DE COBRE 1.1/4" X 3/16" (1,3040 KG/M)</t>
  </si>
  <si>
    <t>14.3.43</t>
  </si>
  <si>
    <t>ISOLADOR EPOXI 40X30 (BUJAO)</t>
  </si>
  <si>
    <t>14.4</t>
  </si>
  <si>
    <t>PADRÃO DE ENTRADA DE ENEGIA COMPARTILHADA - ATENDIMENTO QUIOSQUES</t>
  </si>
  <si>
    <t>14.4.1</t>
  </si>
  <si>
    <t>CAIXA METÁLICA PARA MEDIDOR MONOFÁSICO PADRÃO ENEL 300X220X151MM</t>
  </si>
  <si>
    <t>14.4.2</t>
  </si>
  <si>
    <t>CAIXA METÁLICA PARA PROTEÇÃO GERAL 580X500X216MM ATÉ 175A</t>
  </si>
  <si>
    <t>14.4.3</t>
  </si>
  <si>
    <t>14.4.4</t>
  </si>
  <si>
    <t>PREPARO SEM BETONEIRA E TRANSPORTE MANUAL DE CONCRETO PARA LASTRO  - (O.C.)</t>
  </si>
  <si>
    <t>14.4.5</t>
  </si>
  <si>
    <t>14.4.6</t>
  </si>
  <si>
    <t>14.4.7</t>
  </si>
  <si>
    <t>14.4.8</t>
  </si>
  <si>
    <t>14.4.9</t>
  </si>
  <si>
    <t>14.4.10</t>
  </si>
  <si>
    <t>14.4.11</t>
  </si>
  <si>
    <t>14.4.12</t>
  </si>
  <si>
    <t>BARRA DE COBRE 1" X 1/8" (0,8052 KG/M)</t>
  </si>
  <si>
    <t>14.4.13</t>
  </si>
  <si>
    <t>ISOLADOR EPOXI 25X30 (BUJAO)</t>
  </si>
  <si>
    <t>14.4.14</t>
  </si>
  <si>
    <t>DISJUNTOR TRIPOLAR DE 60 A 100-A</t>
  </si>
  <si>
    <t>14.4.15</t>
  </si>
  <si>
    <t>TERMINAL DE PRESSAO 4 MM2</t>
  </si>
  <si>
    <t>14.4.16</t>
  </si>
  <si>
    <t>TERMINAL DE PRESSAO 25 MM2</t>
  </si>
  <si>
    <t>14.4.17</t>
  </si>
  <si>
    <t>TERMINAL DE PRESSAO 16 MM2</t>
  </si>
  <si>
    <t>14.4.18</t>
  </si>
  <si>
    <t>14.4.19</t>
  </si>
  <si>
    <t>14.4.20</t>
  </si>
  <si>
    <t>BUCHA E ARRUELA METALICA DIAM. 2"</t>
  </si>
  <si>
    <t>14.4.21</t>
  </si>
  <si>
    <t>NIPLE DUPLO FERRO GALVANIZADO 2"</t>
  </si>
  <si>
    <t>14.4.22</t>
  </si>
  <si>
    <t>TUBO FERRO GALVANIZADO 4"</t>
  </si>
  <si>
    <t>14.4.23</t>
  </si>
  <si>
    <t xml:space="preserve">ELETRODUTO EM AÇO GALVANIZADO A FOGO DIÂMETRO 2" - PESADO </t>
  </si>
  <si>
    <t>14.4.24</t>
  </si>
  <si>
    <t>LUVA EM AÇO GALVANIZADO DIÂMETRO 2"</t>
  </si>
  <si>
    <t>14.4.25</t>
  </si>
  <si>
    <t>CABECOTE DE LIGA DE ALUMINIO DIAM. 2"</t>
  </si>
  <si>
    <t>14.4.26</t>
  </si>
  <si>
    <t>BRACADEIRA METALICA TIPO "D" DIAM. 4"</t>
  </si>
  <si>
    <t>14.4.27</t>
  </si>
  <si>
    <t>ARMACAO SECUNDARIA PESADA 1 ELEMENTO</t>
  </si>
  <si>
    <t>14.4.28</t>
  </si>
  <si>
    <t>ISOLADOR ROLDANA PORCELANA 72 X 72 MM</t>
  </si>
  <si>
    <t>14.4.29</t>
  </si>
  <si>
    <t>ELETRODUTO PVC FLEXÍVEL - MANGUEIRA CORRUGADA LEVE - DIAM. 25MM</t>
  </si>
  <si>
    <t>14.4.30</t>
  </si>
  <si>
    <t>CABO FLEXÍVEL PVC (70° C), 0,6/1 KV, 4 MM2</t>
  </si>
  <si>
    <t>14.4.31</t>
  </si>
  <si>
    <t>CABO FLEXÍVEL PVC (70° C), 0,6/1 KV, 25 MM2</t>
  </si>
  <si>
    <t>14.4.32</t>
  </si>
  <si>
    <t>ABRACADEIRA DE NYLON PARA AMARRACAO DE CABOS, COMPRIMENTO DE 100 X 2,5 MM</t>
  </si>
  <si>
    <t>14.4.33</t>
  </si>
  <si>
    <t>14.4.34</t>
  </si>
  <si>
    <t>14.4.35</t>
  </si>
  <si>
    <t>14.4.36</t>
  </si>
  <si>
    <t>14.5</t>
  </si>
  <si>
    <t>QUADROS ELÉTRICOS</t>
  </si>
  <si>
    <t>14.5.1</t>
  </si>
  <si>
    <t>COMP.6</t>
  </si>
  <si>
    <t>QUADRO GERAL EM BAIXA TENSÃO (QGBT), FORNECIMENTO DE MATERIAIS, MONTAGEM ELETROMECÂNICA E INSTALAÇÃO</t>
  </si>
  <si>
    <t>14.5.2</t>
  </si>
  <si>
    <t>COMP.7</t>
  </si>
  <si>
    <t>QUADRO DE COMANDO FONTE SECA (QD-CM FONTE SECA), FORNECIMENTO DE MATERIAIS, MONTAGEM ELETROMECÂNICA E INSTALAÇÃO</t>
  </si>
  <si>
    <t>14.5.3</t>
  </si>
  <si>
    <t>COMP.8</t>
  </si>
  <si>
    <t>QUADRO DE COMANDO LAGO (QD-CM LAGO 1), FORNECIMENTO DE MATERIAIS, MONTAGEM ELETROMECÂNICA E INSTALAÇÃO</t>
  </si>
  <si>
    <t>14.5.4</t>
  </si>
  <si>
    <t>COMP.9</t>
  </si>
  <si>
    <t>QUADRO DE COMANDO LAGO (QD-CM LAGO 2), FORNECIMENTO DE MATERIAIS, MONTAGEM ELETROMECÂNICA E INSTALAÇÃO</t>
  </si>
  <si>
    <t>14.5.5</t>
  </si>
  <si>
    <t>COMP.10</t>
  </si>
  <si>
    <t>QUADRO DE DISTRIBUIÇÃO VESTIÁRIOS (QD-VESTIÁRIOS), FORNECIMENTO DE MATERIAIS, MONTAGEM ELETROMECÂNICA E INSTALAÇÃO</t>
  </si>
  <si>
    <t>14.5.6</t>
  </si>
  <si>
    <t>COMP.11</t>
  </si>
  <si>
    <t>QUADRO DE DISTRIBUIÇÃO 1º ANDAR (QD-1º ANDAR), FORNECIMENTO DE MATERIAIS, MONTAGEM ELETROMECÂNICA E INSTALAÇÃO</t>
  </si>
  <si>
    <t>14.5.7</t>
  </si>
  <si>
    <t>COMP.20</t>
  </si>
  <si>
    <t>QUADRO DE DISTRIBUIÇÃO QUIOSQUE (TÍPICO), FORNECIMENTO DE MATERIAIS, MONTAGEM ELETROMECÂNICA E INSTALAÇÃO</t>
  </si>
  <si>
    <t>14.6</t>
  </si>
  <si>
    <t>INSTALAÇÕES ELÉTRICAS FONTE SECA</t>
  </si>
  <si>
    <t>14.6.1</t>
  </si>
  <si>
    <t>14.6.2</t>
  </si>
  <si>
    <t>CABO DE COBRE NU 16 MM2 (6,94 M/KG)</t>
  </si>
  <si>
    <t>14.6.3</t>
  </si>
  <si>
    <t>ELETRODUTO PVC FLEXÍVEL - MANGUEIRA CORRUGADA REFORÇADA - DIAM. 50MM</t>
  </si>
  <si>
    <t>14.6.4</t>
  </si>
  <si>
    <t>14.6.5</t>
  </si>
  <si>
    <t>14.6.6</t>
  </si>
  <si>
    <t xml:space="preserve">ELETRODUTO EM AÇO GALVANIZADO A FOGO DIÂMETRO 1" - PESADO </t>
  </si>
  <si>
    <t>14.6.7</t>
  </si>
  <si>
    <t>LUVA  EM AÇO GALVANIZADO DIÂMETRO 1"</t>
  </si>
  <si>
    <t>14.6.8</t>
  </si>
  <si>
    <t>CURVA 90 GRAUS AÇO ZINCADO DIÂMETRO 1"</t>
  </si>
  <si>
    <t>14.6.9</t>
  </si>
  <si>
    <t xml:space="preserve">CONDULETE METÁLICO - CAIXA COM 5 ENTRADAS </t>
  </si>
  <si>
    <t>14.6.10</t>
  </si>
  <si>
    <t>CONDULETE METÁLICO - ADAPTADOR DE SAÍDA 1"</t>
  </si>
  <si>
    <t>14.6.11</t>
  </si>
  <si>
    <t xml:space="preserve">CONDULETE METÁLICO - TAMPÃO DE 1" </t>
  </si>
  <si>
    <t>14.6.12</t>
  </si>
  <si>
    <t>TAMPA CEGA PARA CONDULETE METÁLICO</t>
  </si>
  <si>
    <t>14.6.13</t>
  </si>
  <si>
    <t>BRACADEIRA METALICA TIPO "D" DIAM. 1"</t>
  </si>
  <si>
    <t>14.6.14</t>
  </si>
  <si>
    <t>BUCHA DE NYLON S-8</t>
  </si>
  <si>
    <t>14.6.15</t>
  </si>
  <si>
    <t>PARAFUSO P/BUCHA S-8</t>
  </si>
  <si>
    <t>14.6.16</t>
  </si>
  <si>
    <t>LUMINÁRIA BLINDADA PARA TETO COM GRADE ( MÉDIA ) - BASE E-27</t>
  </si>
  <si>
    <t>14.6.17</t>
  </si>
  <si>
    <t>LÂMPADA BULBO LED, BASE E27, BIVOLT 17/20 W, 1500 A 1900 LUMENS, LUZ BRANCA</t>
  </si>
  <si>
    <t>14.6.18</t>
  </si>
  <si>
    <t>TAMPA PARA CONDULETE METÁLICO PARA 1 INTERRUPTOR E 1 TOMADA</t>
  </si>
  <si>
    <t>14.6.19</t>
  </si>
  <si>
    <t>INTERRUPTOR SIMPLES 1 SEÇÃO E 1 TOMADA HEXAGONAL 2P + T - 10A CONJUGADOS</t>
  </si>
  <si>
    <t>14.6.20</t>
  </si>
  <si>
    <t>14.6.21</t>
  </si>
  <si>
    <t xml:space="preserve">CHAVE DE BOIA AUTOMÁTICA - 15A/250V </t>
  </si>
  <si>
    <t>14.6.22</t>
  </si>
  <si>
    <t>14.6.23</t>
  </si>
  <si>
    <t>CABO FLEXÍVEL PVC (70° C), 0,6/1 KV, 2,5 MM2</t>
  </si>
  <si>
    <t>14.6.24</t>
  </si>
  <si>
    <t>CABO FLEXÍVEL PVC (70° C), 0,6/1 KV, 1,5 MM2</t>
  </si>
  <si>
    <t>14.6.25</t>
  </si>
  <si>
    <t>COMP.12</t>
  </si>
  <si>
    <t>CONJUNTO MOTO BOMBA CENTRÍFUGA DE 4CV, TRIFÁSICA, 380V, COM BASE DE CONCRETO, CHUMBADORES E INSTALAÇÕES ELÉTRICAS</t>
  </si>
  <si>
    <t>14.6.26</t>
  </si>
  <si>
    <t>COMP.13</t>
  </si>
  <si>
    <t>CONJUNTO MOTO BOMBA CENTRÍFUGA DE 3/4CV, MONOFÁSICA, 220V, COM BASE DE CONCRETO, CHUMBADORES E INSTALAÇÕES ELÉTRICAS</t>
  </si>
  <si>
    <t>14.6.27</t>
  </si>
  <si>
    <t>COMP.14</t>
  </si>
  <si>
    <t>CONJUNTO MOTO BOMBA SUBMERSÍVEL DE 1/4CV, MONOFÁSICA, 220V, FORNECIMENTO E INSTALAÇÕES ELÉTRICAS</t>
  </si>
  <si>
    <t>14.6.28</t>
  </si>
  <si>
    <t>COMP.15</t>
  </si>
  <si>
    <t>PROJETOR LED RGB SUBAQUÁTICO, 72 LEDS, 8W, 12VCC, COMANDO A 4 FIOS, FORNECIMENTO E INSTALAÇÃO</t>
  </si>
  <si>
    <t>14.6.29</t>
  </si>
  <si>
    <t>COMP.16</t>
  </si>
  <si>
    <t>CABO DE COBRE MULTIPOLAR PP #4X1,5mm², FORNECIMENTO E INSTALAÇÃO</t>
  </si>
  <si>
    <t>14.7</t>
  </si>
  <si>
    <t>INSTALAÇÕES ELÉTRICAS LAGO 1</t>
  </si>
  <si>
    <t>14.7.1</t>
  </si>
  <si>
    <t>14.7.2</t>
  </si>
  <si>
    <t>14.7.3</t>
  </si>
  <si>
    <t>14.7.4</t>
  </si>
  <si>
    <t>14.7.5</t>
  </si>
  <si>
    <t>14.7.6</t>
  </si>
  <si>
    <t>14.7.7</t>
  </si>
  <si>
    <t>14.7.8</t>
  </si>
  <si>
    <t>14.7.9</t>
  </si>
  <si>
    <t>14.7.10</t>
  </si>
  <si>
    <t>14.7.11</t>
  </si>
  <si>
    <t>14.7.12</t>
  </si>
  <si>
    <t>14.7.13</t>
  </si>
  <si>
    <t>14.7.14</t>
  </si>
  <si>
    <t>14.7.15</t>
  </si>
  <si>
    <t>14.7.16</t>
  </si>
  <si>
    <t>14.7.17</t>
  </si>
  <si>
    <t>14.7.18</t>
  </si>
  <si>
    <t>14.7.19</t>
  </si>
  <si>
    <t>14.7.20</t>
  </si>
  <si>
    <t>14.7.21</t>
  </si>
  <si>
    <t>14.7.22</t>
  </si>
  <si>
    <t>14.7.23</t>
  </si>
  <si>
    <t>14.7.24</t>
  </si>
  <si>
    <t>COMP.17</t>
  </si>
  <si>
    <t>CONJUNTO MOTO BOMBA CENTRÍFUGA DE 2CV, MONOFÁSICA, 220V, COM BASE DE CONCRETO, CHUMBADORES E INSTALAÇÕES ELÉTRICAS</t>
  </si>
  <si>
    <t>14.7.25</t>
  </si>
  <si>
    <t>14.8</t>
  </si>
  <si>
    <t>INSTALAÇÕES ELÉTRICAS LAGO 2</t>
  </si>
  <si>
    <t>14.8.1</t>
  </si>
  <si>
    <t>14.8.2</t>
  </si>
  <si>
    <t>14.8.3</t>
  </si>
  <si>
    <t>14.8.4</t>
  </si>
  <si>
    <t>14.8.5</t>
  </si>
  <si>
    <t>14.8.6</t>
  </si>
  <si>
    <t>14.8.7</t>
  </si>
  <si>
    <t>14.8.8</t>
  </si>
  <si>
    <t>14.8.9</t>
  </si>
  <si>
    <t>14.8.10</t>
  </si>
  <si>
    <t>14.8.11</t>
  </si>
  <si>
    <t>14.8.12</t>
  </si>
  <si>
    <t>14.8.13</t>
  </si>
  <si>
    <t>14.8.14</t>
  </si>
  <si>
    <t>14.8.15</t>
  </si>
  <si>
    <t>14.8.16</t>
  </si>
  <si>
    <t>14.8.17</t>
  </si>
  <si>
    <t>14.8.18</t>
  </si>
  <si>
    <t>14.8.19</t>
  </si>
  <si>
    <t>14.8.20</t>
  </si>
  <si>
    <t>14.8.21</t>
  </si>
  <si>
    <t>14.8.22</t>
  </si>
  <si>
    <t>14.8.23</t>
  </si>
  <si>
    <t>14.8.24</t>
  </si>
  <si>
    <t>COMP.18</t>
  </si>
  <si>
    <t>CONJUNTO MOTO BOMBA CENTRÍFUGA DE 4CV, MONOFÁSICA, 220V, COM BASE DE CONCRETO, CHUMBADORES E INSTALAÇÕES ELÉTRICAS</t>
  </si>
  <si>
    <t>14.8.25</t>
  </si>
  <si>
    <t>14.9</t>
  </si>
  <si>
    <t>INSTALAÇÕES ELÉTRICAS VESTIÁRIOS / CABINES DE TRANSMISSÃO</t>
  </si>
  <si>
    <t>14.9.1</t>
  </si>
  <si>
    <t>SISTEMA DE PROTEÇÃO CONTRA DESCARGAS ATMOSFÉRICAS (SPDA)</t>
  </si>
  <si>
    <t>14.9.1.1</t>
  </si>
  <si>
    <t>BASE METÁLICA PARA MASTRO 1.1/2"</t>
  </si>
  <si>
    <t>14.9.1.2</t>
  </si>
  <si>
    <t xml:space="preserve">ELETRODUTO EM AÇO GALVANIZADO A FOGO DIÂMETRO 1 1/2" - PESADO </t>
  </si>
  <si>
    <t>14.9.1.3</t>
  </si>
  <si>
    <t>LUVA DE REDUÇÃO EM AÇO GALVANIZADO 1.1/2" X 3/4"</t>
  </si>
  <si>
    <t>14.9.1.4</t>
  </si>
  <si>
    <t>PARA RAIOS FRANKLIM 4 PONTAS</t>
  </si>
  <si>
    <t>14.9.1.5</t>
  </si>
  <si>
    <t>COMP.19</t>
  </si>
  <si>
    <t>MINI CAPTOR AÉREO 300mm, COM CHAPA DE ENCOSTO, FORNECIMENTO E INSTALAÇÃO</t>
  </si>
  <si>
    <t>14.9.1.6</t>
  </si>
  <si>
    <t>ISOLADOR DE BAQUELITE SIMPLES COM SUPORTE E BRAÇADEIRA METÁLICA 1.1/2"</t>
  </si>
  <si>
    <t>14.9.1.7</t>
  </si>
  <si>
    <t>ISOLADOR DE BAQUELITA COM CHAPA DE ENCOSTO</t>
  </si>
  <si>
    <t>14.9.1.8</t>
  </si>
  <si>
    <t>14.9.1.9</t>
  </si>
  <si>
    <t>BRACADEIRA METALICA TIPO "U" DIAM. 1"</t>
  </si>
  <si>
    <t>14.9.1.10</t>
  </si>
  <si>
    <t>14.9.1.11</t>
  </si>
  <si>
    <t>14.9.1.12</t>
  </si>
  <si>
    <t>CABO DE COBRE NU 35 MM2</t>
  </si>
  <si>
    <t>14.9.1.13</t>
  </si>
  <si>
    <t>14.9.1.14</t>
  </si>
  <si>
    <t>14.9.1.15</t>
  </si>
  <si>
    <t>14.9.1.16</t>
  </si>
  <si>
    <t>14.9.1.17</t>
  </si>
  <si>
    <t>14.9.2</t>
  </si>
  <si>
    <t>INSTALAÇÕES ELÉTRICAS - TÉRREO E 1º ANDAR</t>
  </si>
  <si>
    <t>14.9.2.1</t>
  </si>
  <si>
    <t>14.9.2.2</t>
  </si>
  <si>
    <t>CABO DE COBRE NU 25 MM2 (4,73 M /KG)</t>
  </si>
  <si>
    <t>14.9.2.3</t>
  </si>
  <si>
    <t>14.9.2.4</t>
  </si>
  <si>
    <t>TOMADA HEXAGONAL 2P + T - 10A - 250V</t>
  </si>
  <si>
    <t>14.9.2.5</t>
  </si>
  <si>
    <t>TOMADA HEXAGONAL DUPLA 2P + T - 10A - 250V</t>
  </si>
  <si>
    <t>14.9.2.6</t>
  </si>
  <si>
    <t>UM</t>
  </si>
  <si>
    <t>14.9.2.7</t>
  </si>
  <si>
    <t>TOMADA HEXAGONAL 2P + T - 20A - 250V</t>
  </si>
  <si>
    <t>14.9.2.8</t>
  </si>
  <si>
    <t>INTERRUPTOR SIMPLES (1 SECAO)</t>
  </si>
  <si>
    <t>14.9.2.9</t>
  </si>
  <si>
    <t>INTERRUPTOR PARALELO SIMPLES (1 SECAO)</t>
  </si>
  <si>
    <t>14.9.2.10</t>
  </si>
  <si>
    <t>INTERRUPTOR PARALELO DUPLO (2 SECOES)</t>
  </si>
  <si>
    <t>14.9.2.11</t>
  </si>
  <si>
    <t>LUMINÁRIA PLAFON LED QUADRADA DE SOBREPOR, 30W, 40X40 CM (MEDIDAS APROXIMADAS)</t>
  </si>
  <si>
    <t>14.9.2.12</t>
  </si>
  <si>
    <t>LUMINÁRIA PLAFON LED QUADRADA DE SOBREPOR, 18W, 20X20 CM (MEDIDAS APROXIMADAS)</t>
  </si>
  <si>
    <t>14.9.2.13</t>
  </si>
  <si>
    <t>LUMINÁRIA TIPO ARANDELA DE USO EXTERNO BLINDADA COM GRADE ( GRANDE ) - BASE E-27</t>
  </si>
  <si>
    <t>14.9.2.14</t>
  </si>
  <si>
    <t>14.9.2.15</t>
  </si>
  <si>
    <t>14.9.2.16</t>
  </si>
  <si>
    <t>14.9.2.17</t>
  </si>
  <si>
    <t>RASGO E ENCHIMENTO DE ALVENARIA</t>
  </si>
  <si>
    <t>14.9.2.18</t>
  </si>
  <si>
    <t>ELETRODUTO PVC FLEXÍVEL - MANGUEIRA CORRUGADA REFORÇADA - DIAM. 75MM</t>
  </si>
  <si>
    <t>14.9.2.19</t>
  </si>
  <si>
    <t>ELETRODUTO PVC FLEXÍVEL - MANGUEIRA CORRUGADA REFORÇADA - DIAM. 40MM</t>
  </si>
  <si>
    <t>14.9.2.20</t>
  </si>
  <si>
    <t>ELETRODUTO PVC FLEXÍVEL - MANGUEIRA CORRUGADA LEVE - DIAM. 32MM</t>
  </si>
  <si>
    <t>14.9.2.21</t>
  </si>
  <si>
    <t>14.9.2.22</t>
  </si>
  <si>
    <t>14.9.2.23</t>
  </si>
  <si>
    <t>14.9.2.24</t>
  </si>
  <si>
    <t>14.9.2.25</t>
  </si>
  <si>
    <t>CABO FLEXÍVEL PVC (70° C), 0,6/1 KV, 6 MM2</t>
  </si>
  <si>
    <t>14.9.2.26</t>
  </si>
  <si>
    <t>CABO FLEXÍVEL PVC (70° C), 0,6/1 KV, 10 MM2</t>
  </si>
  <si>
    <t>14.9.2.27</t>
  </si>
  <si>
    <t>14.9.2.28</t>
  </si>
  <si>
    <t>CABO FLEXÍVEL PVC (70° C), 0,6/1 KV, 50 MM2</t>
  </si>
  <si>
    <t>14.9.2.29</t>
  </si>
  <si>
    <t>14.9.2.30</t>
  </si>
  <si>
    <t>CAIXA METALICA RETANGULAR 4" X 2" X 2"</t>
  </si>
  <si>
    <t>14.9.2.31</t>
  </si>
  <si>
    <t>CAIXA METALICA OCTOGONAL FUNDO MOVEL DUPLA 4"</t>
  </si>
  <si>
    <t>14.9.3</t>
  </si>
  <si>
    <t>DADOS E VOZ</t>
  </si>
  <si>
    <t>14.9.3.1</t>
  </si>
  <si>
    <t>14.9.3.2</t>
  </si>
  <si>
    <t>14.9.3.3</t>
  </si>
  <si>
    <t>CAIXA DE PASSAGEM 107 X 52 X 50CM (MEDIDAS INTERNAS) FUNDO DE CONCRETO (PARA TAMPA R2)</t>
  </si>
  <si>
    <t>14.9.3.4</t>
  </si>
  <si>
    <t>TAMPA DE Fo.Fo. R2 COM BASE</t>
  </si>
  <si>
    <t>14.9.3.5</t>
  </si>
  <si>
    <t>14.9.3.6</t>
  </si>
  <si>
    <t>TRAVESSIA SUBTERRÂNEA DE ELETRODUTO SOB ASFALTO, PELO MÉTODO NÃO DESTRUTIVO GUIADO (MND), INCLUSO O DESLOCAMENTO DE EQUIPAMENTO E MOBILIZAÇÃO</t>
  </si>
  <si>
    <t>14.9.3.7</t>
  </si>
  <si>
    <t>ELETRODUTO PVC FLEXÍVEL - MANGUEIRA CORRUGADA REFORÇADA - DIAM. 60MM</t>
  </si>
  <si>
    <t>14.9.3.8</t>
  </si>
  <si>
    <t>14.9.3.9</t>
  </si>
  <si>
    <t>14.9.3.10</t>
  </si>
  <si>
    <t>14.9.3.11</t>
  </si>
  <si>
    <t>CAIXA METALICA QUADRADA 4"X4"X2"</t>
  </si>
  <si>
    <t>14.9.3.12</t>
  </si>
  <si>
    <t>CAIXA DE PASSAGEM METÁLICA DE EMBUTIR 50X50X15 CM</t>
  </si>
  <si>
    <t>14.9.3.13</t>
  </si>
  <si>
    <t>14.9.3.14</t>
  </si>
  <si>
    <t>CAIXA DISTRIBUIÇÃO TELEFÔNICA DE EMBUTIR  80X80X12 CM</t>
  </si>
  <si>
    <t>14.9.3.15</t>
  </si>
  <si>
    <t>TOMADA LOGICA RJ-45 TIPO KEYSTONE JACK, CAT. 6</t>
  </si>
  <si>
    <t>14.9.3.16</t>
  </si>
  <si>
    <t>TOMADA TELEFÔNICA RJ-11</t>
  </si>
  <si>
    <t>14.9.3.17</t>
  </si>
  <si>
    <t>CABO UTP-4P, CAT. 6 , 24 AWG</t>
  </si>
  <si>
    <t>14.9.3.18</t>
  </si>
  <si>
    <t>CABO TELEFONICO CCI-50 2 PARES</t>
  </si>
  <si>
    <t>14.9.3.19</t>
  </si>
  <si>
    <t>CONECTOR MACHO RJ-45 CAT. 6</t>
  </si>
  <si>
    <t>14.9.3.20</t>
  </si>
  <si>
    <t>14.9.3.21</t>
  </si>
  <si>
    <t>14.9.3.22</t>
  </si>
  <si>
    <t>CURVA 90 GRAUS AÇO ZINCADO DIÂMETRO 2"</t>
  </si>
  <si>
    <t>14.9.3.23</t>
  </si>
  <si>
    <t>14.9.4</t>
  </si>
  <si>
    <t>INSTALAÇÕES ELÉTRICAS - QUIOQUES E BANHEIROS</t>
  </si>
  <si>
    <t>14.9.4.1</t>
  </si>
  <si>
    <t>14.9.4.2</t>
  </si>
  <si>
    <t>CABO DE COBRE NU 10 MM2 (11,11M /KG)</t>
  </si>
  <si>
    <t>14.9.4.3</t>
  </si>
  <si>
    <t>14.9.4.4</t>
  </si>
  <si>
    <t>CAIXA DE PASSAGEM 30X30X40CM (MEDIDAS INTERNAS) COM TAMPA E DRENO BRITA</t>
  </si>
  <si>
    <t>14.9.4.5</t>
  </si>
  <si>
    <t>14.9.4.6</t>
  </si>
  <si>
    <t>14.9.4.7</t>
  </si>
  <si>
    <t>14.9.4.8</t>
  </si>
  <si>
    <t>14.9.4.9</t>
  </si>
  <si>
    <t>SENSOR DE PRESENÇA COM FOTOCÉLULA, FIXAÇÃO EM TETO - FORNECIMENTO E INSTALAÇÃO. AF_02/2020</t>
  </si>
  <si>
    <t>14.9.4.10</t>
  </si>
  <si>
    <t>14.9.4.11</t>
  </si>
  <si>
    <t>14.9.4.12</t>
  </si>
  <si>
    <t>14.9.4.13</t>
  </si>
  <si>
    <t>14.9.4.14</t>
  </si>
  <si>
    <t>14.9.4.15</t>
  </si>
  <si>
    <t>14.9.4.16</t>
  </si>
  <si>
    <t>14.9.4.17</t>
  </si>
  <si>
    <t>14.9.4.18</t>
  </si>
  <si>
    <t>14.9.4.19</t>
  </si>
  <si>
    <t>14.9.5</t>
  </si>
  <si>
    <t>INSTALAÇÕES ELÉTRICAS - ILUMINAÇÃO</t>
  </si>
  <si>
    <t>14.9.5.1</t>
  </si>
  <si>
    <t>COMP.21</t>
  </si>
  <si>
    <t>CONJUNTO DE BASE, POSTE E LUMINÁRIA ORNAMENTAL EM LED DE 170WATTS E ALTURA DE 5,0 METROS. FORNECIMENTO E INSTALAÇÃO</t>
  </si>
  <si>
    <t>14.9.5.2</t>
  </si>
  <si>
    <t>COMP.22</t>
  </si>
  <si>
    <t>CONJUNTO DE ILUMNAÇÃO COM POSTE METÁLICO DE 11 METROS E SUPERLUMINÁRIA LED 1350W. FORNECIMENTO E INSTALAÇÃO</t>
  </si>
  <si>
    <t>14.9.5.3</t>
  </si>
  <si>
    <t>COMP.23</t>
  </si>
  <si>
    <t>CONJUNTO DE ILUMNAÇÃO COM POSTE METÁLICO DE 11 METROS E 04 PROJETORES LED DE 200W. FORNECIMENTO E INSTALAÇÃO</t>
  </si>
  <si>
    <t>14.9.5.4</t>
  </si>
  <si>
    <t>COMP.24</t>
  </si>
  <si>
    <t>CONJUNTO DE ILUMNAÇÃO COM POSTE METÁLICO DE 14 METROS E 04 PROJETORES LED DE 1000W. FORNECIMENTO E INSTALAÇÃO</t>
  </si>
  <si>
    <t>14.9.5.5</t>
  </si>
  <si>
    <t>COMP.25</t>
  </si>
  <si>
    <t>CONJUNTO DE ILUMNAÇÃO COMPOSTO POR PROJETOR LED RGB 50W E GAIOLA DE PROTEÇÃO METÁLICA. FORNECIMENTO E INSTALAÇÃO</t>
  </si>
  <si>
    <t>14.9.5.6</t>
  </si>
  <si>
    <t>14.9.5.7</t>
  </si>
  <si>
    <t>14.9.5.8</t>
  </si>
  <si>
    <t>14.9.5.9</t>
  </si>
  <si>
    <t>14.9.5.10</t>
  </si>
  <si>
    <t>14.9.5.11</t>
  </si>
  <si>
    <t>14.9.5.12</t>
  </si>
  <si>
    <t>14.9.5.13</t>
  </si>
  <si>
    <t>14.9.5.14</t>
  </si>
  <si>
    <t>14.9.5.15</t>
  </si>
  <si>
    <t>14.9.5.16</t>
  </si>
  <si>
    <t>CABO FLEXÍVEL PVC (70° C), 0,6/1 KV, 16 MM2</t>
  </si>
  <si>
    <t>14.9.5.17</t>
  </si>
  <si>
    <t>14.9.5.18</t>
  </si>
  <si>
    <t>CABO ISOLADO PP 3 X 2,5 MM2</t>
  </si>
  <si>
    <t>CANTEIRO DE OBRAS</t>
  </si>
  <si>
    <t>15.1</t>
  </si>
  <si>
    <t>CAFE DA MANHA</t>
  </si>
  <si>
    <t>RE</t>
  </si>
  <si>
    <t>15.2</t>
  </si>
  <si>
    <t>CANTINA - (OBRAS CIVIS)</t>
  </si>
  <si>
    <t>15.3</t>
  </si>
  <si>
    <t>EPI/PGR/PCMSO/EXAMES/TREINAMENTOS/VISITAS - ÁREAS EDIFICADAS/COBERTAS/FECHADAS</t>
  </si>
  <si>
    <t>15.4</t>
  </si>
  <si>
    <t>FERRAMENTAS (MANUAIS/ELÉTRICAS) E MATERIAL DE LIMPEZA PERMANENTE DA OBRA - ÁREAS EDIFICADAS/COBERTAS/FECHADAS</t>
  </si>
  <si>
    <t>15.5</t>
  </si>
  <si>
    <t>CONSUMO DE ENERGIA ELÉTRICA</t>
  </si>
  <si>
    <t>KWH</t>
  </si>
  <si>
    <t>15.6</t>
  </si>
  <si>
    <t>CONSUMO DE ESGOTO</t>
  </si>
  <si>
    <t>15.7</t>
  </si>
  <si>
    <t>CONSUMO DE ÁGUA</t>
  </si>
  <si>
    <t>ADMINISTRAÇÃO LOCAL DE OBRA</t>
  </si>
  <si>
    <t>16.1</t>
  </si>
  <si>
    <t>ENGENHEIRO - (OBRAS CIVIS)</t>
  </si>
  <si>
    <t>16.2</t>
  </si>
  <si>
    <t>ENCARREGADO - (OBRAS CIVIS)</t>
  </si>
  <si>
    <t>16.3</t>
  </si>
  <si>
    <t>VIGIA DE OBRAS (DIURNO)  - (OBRAS CIVIS)</t>
  </si>
  <si>
    <t>16.4</t>
  </si>
  <si>
    <t>VIGIA DE OBRAS - (NOTURNO) - OBRAS CIVIS</t>
  </si>
  <si>
    <t>16.5</t>
  </si>
  <si>
    <t>ADMINISTRATIVO DE OBRAS - ( OBRAS CIVIS )</t>
  </si>
  <si>
    <t>16.6</t>
  </si>
  <si>
    <t>APONTARIFE - (OBRAS CIVIS)</t>
  </si>
  <si>
    <t>16.7</t>
  </si>
  <si>
    <t>SERVIÇOS FINAIS</t>
  </si>
  <si>
    <t>17.1</t>
  </si>
  <si>
    <t>LIMPEZA FINAL DE OBRA - (OBRAS CIVIS)</t>
  </si>
  <si>
    <t>17.2</t>
  </si>
  <si>
    <t>REMOÇÃO DE TAPUME/ CHAPAS METÁLICAS E DE MADEIRA, DE FORMA MANUAL, SEM REAPROVEITAMENTO. AF_12/2017</t>
  </si>
  <si>
    <t>Total Geral:</t>
  </si>
  <si>
    <t>Objeto: Requalificação da Praça do Bosque, Centro, Ouvidor (GO).</t>
  </si>
  <si>
    <t>ITEM</t>
  </si>
  <si>
    <t>DESCRIÇÃO</t>
  </si>
  <si>
    <t>R$</t>
  </si>
  <si>
    <t>MÊS 01</t>
  </si>
  <si>
    <t>MÊS 02</t>
  </si>
  <si>
    <t>MÊS 03</t>
  </si>
  <si>
    <t>MÊS 04</t>
  </si>
  <si>
    <t>MÊS 05</t>
  </si>
  <si>
    <t>MÊS 06</t>
  </si>
  <si>
    <t>MÊS 07</t>
  </si>
  <si>
    <t>MÊS 08</t>
  </si>
  <si>
    <t>MÊS 09</t>
  </si>
  <si>
    <t>MÊS 10</t>
  </si>
  <si>
    <t>MÊS 11</t>
  </si>
  <si>
    <t>MÊS 12</t>
  </si>
  <si>
    <t>MÊS 13</t>
  </si>
  <si>
    <t>MÊS 14</t>
  </si>
  <si>
    <t>MÊS 15</t>
  </si>
  <si>
    <t>MÊS 16</t>
  </si>
  <si>
    <t>MÊS 17</t>
  </si>
  <si>
    <t>MÊS 18</t>
  </si>
  <si>
    <t>SIMPLES</t>
  </si>
  <si>
    <t>ACUMULADO</t>
  </si>
  <si>
    <t>TOTAL:</t>
  </si>
  <si>
    <t>SIMPLES (%)</t>
  </si>
  <si>
    <t>SIMPLES (R$)</t>
  </si>
  <si>
    <t>ACUMULADO (%)</t>
  </si>
  <si>
    <t>ACUMULADO (R$)</t>
  </si>
  <si>
    <t>Composição de BDI (Bonificações e Despesas Indiretas)</t>
  </si>
  <si>
    <t>1) DESPESAS FINANCEIRAS - ( 0,00% a 1,2%)</t>
  </si>
  <si>
    <t xml:space="preserve">Riscos, administ. Central, administ., Garantia </t>
  </si>
  <si>
    <t>2) RISCOS  -  ( 0,00% A 2,05%)</t>
  </si>
  <si>
    <t>Despesas financeiras</t>
  </si>
  <si>
    <t>Bonificação/lucro</t>
  </si>
  <si>
    <t>COFIS/PIS/ISS/CPMF</t>
  </si>
  <si>
    <t>3) TAXA DE ADMINISTRAÇÃO - ESCRITÓRIO CENTRAL - ( 0,11% a 8,03%)</t>
  </si>
  <si>
    <t>4) BONIFICAÇÃO / LUCRO  - ( 3,83% a 9,96%)</t>
  </si>
  <si>
    <t>5) GARANTIA - ( 0,00% a 0,42%)</t>
  </si>
  <si>
    <t>7) Impostos - tais itens podem variar, mas principalmente o ISS, que pode ser isento,</t>
  </si>
  <si>
    <t>ou variar até 5%, porem deduzindo-se o valor dos materiais aplicados o que corresponde em torno de 2 a 3 %.</t>
  </si>
  <si>
    <t xml:space="preserve">   Intervalo total admissível (6,03% a 9,03%)</t>
  </si>
  <si>
    <t>COFINS=</t>
  </si>
  <si>
    <t>PIS=</t>
  </si>
  <si>
    <t>ISS=</t>
  </si>
  <si>
    <t>CPRB=</t>
  </si>
  <si>
    <t>BDI =</t>
  </si>
  <si>
    <t>Conforme o Acórdão 2622/2013 – TCU – Plenário</t>
  </si>
  <si>
    <t>COMPOSIÇÕES ANÁLITICAS PRÓPRIAS - CIVIL</t>
  </si>
  <si>
    <t>ARGAMASSA DE CIMENTO COLANTE</t>
  </si>
  <si>
    <t>AZULEJISTA</t>
  </si>
  <si>
    <t>h</t>
  </si>
  <si>
    <t>SERVENTE</t>
  </si>
  <si>
    <t>ARGAMASSA DE REJUNTAMENTO</t>
  </si>
  <si>
    <t>PLACA CIMENTÍCIA 3D 16X70CM</t>
  </si>
  <si>
    <t>CALCETEIRO COM ENCARGOS COMPLEMENTARES</t>
  </si>
  <si>
    <t>SERVENTE COM ENCARGOS COMPLEMENTARES</t>
  </si>
  <si>
    <t>PO DE PEDRA (POSTO PEDREIRA/FORNECEDOR, SEM FRETE)</t>
  </si>
  <si>
    <t>BLOQUETE/PISO INTERTRAVADO DE CONCRETO - MODELO ONDA/16 FACES/RETANGULAR/TIJOLINHO/PAVER/HOLANDES/PARALELEPIPEDO, 20 CM X 10 CM, E = 6 CM, RESISTENCIA DE 35 MPA (NBR 9781), COLORIDO</t>
  </si>
  <si>
    <t>AREIA MEDIA - POSTO JAZIDA/FORNECEDOR (RETIRADO NA JAZIDA, SEM TRANSPORTE)</t>
  </si>
  <si>
    <t xml:space="preserve"> COMP. OVDR 011</t>
  </si>
  <si>
    <t>APLICAÇÃO DE LONA PLÁSTICA PARA EXECUÇÃO DE PAVIMENTOS DE CONCRETO. AF_04/2022</t>
  </si>
  <si>
    <t>PISO PODOTÁTIL DE ALERTA OU DIRECIONAL, DE BORRACHA, ASSENTADO SOBRE ARGAMASSA. AF_05/2020</t>
  </si>
  <si>
    <t>LASTRO COM MATERIAL GRANULAR, APLICADO EM PISOS OU LAJES SOBRE SOLO, ESPESSURA DE *5 CM*. AF_08/2017</t>
  </si>
  <si>
    <t>ESCAVAÇÃO MANUAL DE VALA COM PROFUNDIDADE MENOR OU IGUAL A 1,30 M. AF_02/2021</t>
  </si>
  <si>
    <t>PISO EM CONCRETO 20 MPA PREPARO MECÂNICO, ESPESSURA 7CM. AF_09/2020</t>
  </si>
  <si>
    <t>TELA DE ACO SOLDADA NERVURADA, CA-60, Q-92, (1,48 KG/M2), DIAMETRO DO FIO = 4,2 MM, LARGURA = 2,45 X 60 M DE COMPRIMENTO, ESPACAMENTO DA MALHA = 15  X 15 CM</t>
  </si>
  <si>
    <t xml:space="preserve">MURO ARRIMO PADRÃO GOINFRA EM CANALETA SEM REVESTIMENTO-(COM ALTURA ATÉ 2 ,50M)-INCLUSO FUNDAÇÃO </t>
  </si>
  <si>
    <t>REBOCO - 1CI:3 ARML - (BASE P/TINTA EPOXI / OUTROS)</t>
  </si>
  <si>
    <t>PINTURA EPOXI 3 DEMÃOS</t>
  </si>
  <si>
    <t>ATERRO INTERNO SEM APILOAMENTO COM TRANSPORTE EM CARRINHO MÃO</t>
  </si>
  <si>
    <t>PEDREIRO COM ENCARGOS COMPLEMENTARES</t>
  </si>
  <si>
    <t>TRANSPORTE DE ENTULHO EM CAÇAMBA ESTACIONÁRIA  INCLUSO A CARGA MANUAL</t>
  </si>
  <si>
    <t>PINTURA COM TINTA ALQUÍDICA DE ACABAMENTO (ESMALTE SINTÉTICO ACETINADO) APLICADA A ROLO OU PINCEL SOBRE PERFIL METÁLICO EXECUTADO EM FÁBRICA (POR DEMÃO). AF_01/2020</t>
  </si>
  <si>
    <t>ARMADOR COM ENCARGOS COMPLEMENTARES</t>
  </si>
  <si>
    <t>CONCRETO FCK = 25MPA, TRAÇO 1:2,3:2,7 (EM MASSA SECA DE CIMENTO/ AREIA MÉDIA/ BRITA 1) - PREPARO MECÂNICO COM BETONEIRA 400 L. AF_05/2021</t>
  </si>
  <si>
    <t xml:space="preserve"> TRA-CAÇ-015 </t>
  </si>
  <si>
    <t>SETOP</t>
  </si>
  <si>
    <t>TRANSPORTE DE MATERIAL DEMOLIDO EM CAÇAMBA</t>
  </si>
  <si>
    <t>TUBO ACO GALVANIZADO COM COSTURA, CLASSE LEVE, DN 50 MM ( 2"),  E = 3,00 MM,  *4,40* KG/M (NBR 5580)</t>
  </si>
  <si>
    <t>PARAFUSO DE ACO TIPO CHUMBADOR PARABOLT, DIAMETRO 3/8", COMPRIMENTO 75 MM</t>
  </si>
  <si>
    <t>FABRICAÇÃO DE FÔRMA PARA PILARES E ESTRUTURAS SIMILARES, EM CHAPA DE MADEIRA COMPENSADA PLASTIFICADA, E = 18 MM. AF_09/2020</t>
  </si>
  <si>
    <t xml:space="preserve"> 73800/001 </t>
  </si>
  <si>
    <t>LIMPEZA E POLIMENTO MECANIZADO EM PISO ALTA RESISTENCIA, UTILIZANDO ESTUQUE COM ADESIVO, CIMENTO BRANCO E CORANTE</t>
  </si>
  <si>
    <t>CONCRETO FCK = 15MPA, TRAÇO 1:3,4:3,4 (EM MASSA SECA DE CIMENTO/ AREIA MÉDIA/ SEIXO ROLADO) - PREPARO MANUAL. AF_05/2021</t>
  </si>
  <si>
    <t>LANÇAMENTO COM USO DE BALDES, ADENSAMENTO E ACABAMENTO DE CONCRETO EM ESTRUTURAS. AF_02/2022</t>
  </si>
  <si>
    <t>TABUA DE  MADEIRA PARA PISO, CUMARU/IPE CHAMPANHE OU EQUIVALENTE DA REGIAO, ENCAIXE MACHO/FEMEA, *15 X 2* CM</t>
  </si>
  <si>
    <t>PREPARO COM BETONEIRA E TRANSPORTE MANUAL DE CONCRETO FCK=25 MPA</t>
  </si>
  <si>
    <t>REBOCO (1 CALH:4 ARFC+100kgCI/M3)</t>
  </si>
  <si>
    <t>TELA ARAME 5X5 CM FIO 12</t>
  </si>
  <si>
    <t>GRAXA</t>
  </si>
  <si>
    <t>SELANTE ELASTICO REF.: SIKAFLEX-1A PLUS, VEDAFLEX OU EQUIVALENTE</t>
  </si>
  <si>
    <t>cm3</t>
  </si>
  <si>
    <t>TRANSPORTE C/LAMINA ATE 100 M ( O. RODOV.)</t>
  </si>
  <si>
    <t>PEDREIRO</t>
  </si>
  <si>
    <t>CORTE MECÂNICO EM PISOS (ESPES. = 3MM E H=10 A 25 MM)</t>
  </si>
  <si>
    <t>AREIA GROSSA</t>
  </si>
  <si>
    <t>BRITA Nº 1</t>
  </si>
  <si>
    <t>AÇO CA-50 10,0 MM (3/8")</t>
  </si>
  <si>
    <t>CURA QUÍMICA TIPO CURING, MSET CURE (D=1,03) OU EQUIVALENTE</t>
  </si>
  <si>
    <t>OFICIAL "B"</t>
  </si>
  <si>
    <t>CIMENTO PORTLAND CPII-32</t>
  </si>
  <si>
    <t>ESCAVACAO MECANICA (O. RODOV.)</t>
  </si>
  <si>
    <t>ARMADOR</t>
  </si>
  <si>
    <t>ARAME RECOZIDO 18 BWG</t>
  </si>
  <si>
    <t>AÇO CA-50 - 8,0 MM (5/16")</t>
  </si>
  <si>
    <t>CORPO DE APOIO (ESPUMA/SISAL)</t>
  </si>
  <si>
    <t>COMPACTACAO MECANICA COM CONTROLE DA UMIDADE (95% PN) - (O.RODOV.)</t>
  </si>
  <si>
    <t>TRANSPORTE DE MATERIAL ESCAVADO EM CAMINHÃO BASCULANTE (M3XKM) ( O. RODOV.)</t>
  </si>
  <si>
    <t>AÇO LISO 25 MM (MECÂNICO)</t>
  </si>
  <si>
    <t>CARGA MECANIZADA (O. RODOV.)</t>
  </si>
  <si>
    <t>AJUDANTE</t>
  </si>
  <si>
    <t>LONA PLASTICA PRETA</t>
  </si>
  <si>
    <t>OPERADOR DE BETONEIRA</t>
  </si>
  <si>
    <t>AJUDANTE ESPECIALIZADO COM ENCARGOS COMPLEMENTARES</t>
  </si>
  <si>
    <t>ENCANADOR OU BOMBEIRO HIDRÁULICO COM ENCARGOS COMPLEMENTARES</t>
  </si>
  <si>
    <t>BOLSA PLASTICA DE LIGAÇÃO PARA VASO SANITARIO, DN 1 1/2"</t>
  </si>
  <si>
    <t>COMPOSIÇÕES ANÁLITICAS PRÓPRIAS - ELÉTRICA</t>
  </si>
  <si>
    <t>COMPOSIÇÃO</t>
  </si>
  <si>
    <t>CÓDIGO</t>
  </si>
  <si>
    <t xml:space="preserve">DESCRIÇÃO </t>
  </si>
  <si>
    <t>UNIDADE</t>
  </si>
  <si>
    <t>QUANTIDADE</t>
  </si>
  <si>
    <t>VALOR UNIT DO SERVIÇO</t>
  </si>
  <si>
    <t>VALOR TOTAL DO SERVIÇO</t>
  </si>
  <si>
    <t>SERVIÇOS</t>
  </si>
  <si>
    <t>SUBTOTAL SERVIÇOS:</t>
  </si>
  <si>
    <t>MATERIAIS</t>
  </si>
  <si>
    <t xml:space="preserve">CINTA CIRCULAR EM ACO GALVANIZADO DE 150 MM DE DIAMETRO </t>
  </si>
  <si>
    <t>SUPORTE DE AÇO GALVANIZADO PARA FIXAÇÃO DO PÁRA-RAIO POLIMÉRICO OU CHAVE FUSÍVEL</t>
  </si>
  <si>
    <t>LACO PREFORMADO PLÁSTICO DE AMARRAÇÃO</t>
  </si>
  <si>
    <t>ESPACADOR, FASES RD COMPACTA, LOSANGULAR 15KV</t>
  </si>
  <si>
    <t>BRAÇO DE SUSPENSÃO TIPO "L" PARA REDE COMPACTA 15KV</t>
  </si>
  <si>
    <t>ESTRIBO PARA BRAÇO TIPO "L"</t>
  </si>
  <si>
    <t>BRAÇO ANTI BALANÇO PARA REDE COMPACTA 15KV</t>
  </si>
  <si>
    <t>CABO, ELETRICO COBERTO, ALUMINIO XLPE 15KV 50MM2</t>
  </si>
  <si>
    <t>CONECTOR DERIVAÇÃO CUNHA TIPO ESTRIBO NORMAL 50mm² X 2 AWG</t>
  </si>
  <si>
    <t>CAPA ISOLANTE PARA CONECTOR ESTRIBO TIPO CUNHA</t>
  </si>
  <si>
    <t>SUBTOTAL MATERIAIS:</t>
  </si>
  <si>
    <t>TOTAL COMPOSIÇÃO 1:</t>
  </si>
  <si>
    <t>TOTAL COMPOSIÇÃO 2:</t>
  </si>
  <si>
    <t>CABO DE AÇO 9,5mm</t>
  </si>
  <si>
    <t>TOTAL COMPOSIÇÃO 3:</t>
  </si>
  <si>
    <t>TOTAL COMPOSIÇÃO 4:</t>
  </si>
  <si>
    <t>TOTAL COMPOSIÇÃO 5:</t>
  </si>
  <si>
    <t>CANALETA VENTILADA PARA PAINEL, COR CINZA, COM TAMPA, DIMENSÕES DE 50X50X2000mm</t>
  </si>
  <si>
    <t>ADESIVO DE ADVERTÊNCIA, CONF. NR-10, COM OS SEGUINTES DIZERES: "PERIGO, RISCO DE CHOQUE ELÉTRICO". DIMENSÕES D 30X15CM</t>
  </si>
  <si>
    <t>BARRAMENTO MONOFÁSICO TIPO PENTE PARA DISJUNTOR DIN, PARA 06 DISJUNTORES, CORRENTE NOMINAL DE 80A</t>
  </si>
  <si>
    <t>BARRAMENTO TRIFÁSICO TIPO PENTE PARA DISJUNTOR DIN, PARA 04 DISJUNTORES, CORRENTE NOMINAL DE 80A</t>
  </si>
  <si>
    <t>CAIXA METÁLICA DE SOBREPOR PARA QUADRO DE COMANDO/DISTRIBUIÇÃO, IP54, COR CINZA RAL 7032, PINTURA ELETROSTÁTICA, COM PLACA DE MONTAGEM INTERNA NA COR LARANJA RAL 2003, PORTA FRONTAL COM 02 FECHOS RÁPIDOS TIPO FENDA, FLANGE INFERIOR PARA ENTRADA/SAÍDA DE CABOS, DIMENSÕES DE 120X80X20CM</t>
  </si>
  <si>
    <t>PROGRAMADOR HORÁRIO DIGITAL, DISPLAY FRONTAL, 1 CONTATO NAF, 10A, ALIMENTAÇÃO 220VCA, COM BATERIA, FIXAÇÃO EM TRILHO DIN, PROGRAMAÇÃO SEMANAL</t>
  </si>
  <si>
    <t>SELETOR CURTO 03 POSIÇÕES FIXAS PARA PAINEL, 22mm², 2 CONTATOS NA, 10A</t>
  </si>
  <si>
    <t>SINALEIRO LED VERDE, 220VCA, 22mm², PARA PAINEL</t>
  </si>
  <si>
    <t>PLACA DE POLICARBONATO TRANSPARENTE, ESPESSURA 2mm</t>
  </si>
  <si>
    <t>M²</t>
  </si>
  <si>
    <t>TOTAL COMPOSIÇÃO 6:</t>
  </si>
  <si>
    <t>DISPOSITIVO CONTROLADOR RGB 200W, ALIMENTAÇÃO 220VCA, TENSÃO DE SAÍDA 12VCC</t>
  </si>
  <si>
    <t>TOTAL COMPOSIÇÃO 7:</t>
  </si>
  <si>
    <t>SINALEIRO LED VERMELHO, 220VCA, 22mm², PARA PAINEL</t>
  </si>
  <si>
    <t>TOTAL COMPOSIÇÃO 8:</t>
  </si>
  <si>
    <t>TOTAL COMPOSIÇÃO 9:</t>
  </si>
  <si>
    <t>CENTRO DE DISTRIBUIÇÃO METÁLICO DE EMBUTIR PARA 44 ELEMENTOS, COM BARRAMENTO TRIFÁSICO, BARRAMENTO DE NEUTRO E BARRAMENTO DE TERRA, CORRENTE NOMINAL 225A, COM CONTRA PORTA E PORTA FRONTAL</t>
  </si>
  <si>
    <t>TOTAL COMPOSIÇÃO 10:</t>
  </si>
  <si>
    <t>CENTRO DE DISTRIBUIÇÃO METÁLICO DE EMBUTIR PARA 24 ELEMENTOS, COM BARRAMENTO TRIFÁSICO, BARRAMENTO DE NEUTRO E BARRAMENTO DE TERRA, CORRENTE NOMINAL 80A, COM CONTRA PORTA E PORTA FRONTAL</t>
  </si>
  <si>
    <t>TOTAL COMPOSIÇÃO 11:</t>
  </si>
  <si>
    <t>CONJUNTO MOTO BOMBA CENTRÍFUGA DE 4CV, TRIFÁSICA, 380V</t>
  </si>
  <si>
    <t>TOTAL COMPOSIÇÃO 12:</t>
  </si>
  <si>
    <t>CONJUNTO MOTO BOMBA CENTRÍFUGA DE 3/4CV, MONOFÁSICA, 220V</t>
  </si>
  <si>
    <t>TOTAL COMPOSIÇÃO 13:</t>
  </si>
  <si>
    <t>CONJUNTO MOTO BOMBA SUBMERSÍVEL DE 1/4CV, MONOFÁSICA, 220V</t>
  </si>
  <si>
    <t>TOTAL COMPOSIÇÃO 14:</t>
  </si>
  <si>
    <t>PROJETOR LED RGB SUBAQUÁTICO, 72 LEDS, 8W, 12VCC, COMANDO A 4 FIOS</t>
  </si>
  <si>
    <t>TOTAL COMPOSIÇÃO 15:</t>
  </si>
  <si>
    <t>CABO DE COBRE FLEXÍVEL, ISOLAÇÃO 0,6/1KV PVC 70ºC, DO TIPO MULTIPOLAR PP #4X1,5mm²</t>
  </si>
  <si>
    <t>TOTAL COMPOSIÇÃO 16:</t>
  </si>
  <si>
    <t>CONJUNTO MOTO BOMBA CENTRÍFUGA DE 2CV, MONOFÁSICA, 220V</t>
  </si>
  <si>
    <t>TOTAL COMPOSIÇÃO 17:</t>
  </si>
  <si>
    <t>CONJUNTO MOTO BOMBA CENTRÍFUGA DE 4CV, MONOFÁSICA, 220V</t>
  </si>
  <si>
    <t>TOTAL COMPOSIÇÃO 18:</t>
  </si>
  <si>
    <t>MINI CAPTOR AÉREO 300mm, COM CHAPA DE ENCOSTO</t>
  </si>
  <si>
    <t>TOTAL COMPOSIÇÃO 19:</t>
  </si>
  <si>
    <t>TOTAL COMPOSIÇÃO 20:</t>
  </si>
  <si>
    <t>CONECTOR PERFURANTE ISOLADO CDP-70</t>
  </si>
  <si>
    <t>CONJUNTO DE BASE, POSTE E LUMINÁRIA ORNAMENTAL EM LED DE 170WATTS E ALTURA DE 5,0 METROS. É EXIGIDO QUE POSSUA BASE ORNAMENTAL CILÍNDRICO CÔNICO, OCA, FABRICADA EM CONCRETO, COM ACABAMENTO EXTERNO LISO, COM PAREDE DE NO MÍNIMO 30MM DE ESPESSURA, E COM ALTURA DE  550MM. O SISTEMA DE FIXAÇÃO DEVERÁ SER FEITO POR FLANGEAMENTO INCORPORADO ATRAVÉS DE CHUMBADORES EM AÇO TREFILADO ROSCADO. A PRIMEIRA SEÇÃO DO POSTE DEVERÁ EM TUBO DE  AÇO GALVANIZADO, COM NO MÍNIMO 1,95 MM DE ESPESSURA E MÍNIMO DE 4 POLEGADAS DE DIÂMETRO. O POSTE DEVERÁ POSSUIR ADORNO EM ALUMÍNIO FRISADO, POLIDO, COM NO MÍNIMO 1200MM DE COMPRIMENTO, COM 3,5 POLEGADAS, E PAREDE DE 2,3MM. A LUMINÁRIA  DEVERÁ PROJETAR SEUS FACHOS LUMINOSOS NUM ÂNGULO DE 360° GRAUS. A LUMINÁRIA DEVERÁ SER OBRIGATORIAMENTE FABRICADA EM ALUMÍNIO INJETADO OU EXTRUDADO. O CONJUNTO LED DEVERÁ POSSUIR SISTEMA DE DISSIPAÇÃO DE CALOR POR MEIO DE ALETAS EXPOSTAS AO TEMPO PARA DEVIDA TROCA TÉRMICA. ESTAS ALETAS DEVERÃO FORMAR UMA ÚNICA PEÇA COM A SUPERFÍCIE QUE SERÃO INSTALADA A(S) PLACA(S) DE LED, NÃO SENDO ACEITAS ALETAS, ENCAIXADAS, PARAFUSADAS, COLADAS OU SOLDADAS. O CONJUNTO DE LUMINÁRIA DEVERÁ POSSUIR ACABAMENTO EM PINTURA ELETROSTÁTICA POLIÉSTER POLIMERIZADA. A VEDAÇÃO DAS PARTES VITAIS DA LUMINÁRIA(CONJUNTO ÓPTICO E ALOJAMENTO DE COMPONENTES ELETRÔNICOS), DEVERÁ POSSUIR PROTEÇÃO MÍNIMA CONTRA INGRESSO DE PARTÍCULAS SÓLIDAS, POEIRA E UMIDADE, ATESTADO POR IP66. A LUMINÁRIA DEVERÁ POSSUIR PROTEÇÃO CONTRA IMPACTOS MECÂNICOS ATESTADAS POR NO MÍNIMO IK08. O SISTEMA DE VEDAÇÃO DEVERÁ SER FEITA OBRIGATORIAMENTE POR GASKET, RESISTENTE A NO MÍNIMO 200°C DE TEMPERATURA. ESTAS GASKETS DEVERÁ(ÃO) SER FIXADA(S) POR PRESSÃO MECÂNICA ENTRE A LENTE PROTETORA E A CARCAÇA.  É EXIGIDO QUE A CARCAÇA OU A LENTE PROTETORA DO CONJUNTO ÓPTICO, POSSUA SULCO(S) PARA ACONDICIONAMENTO DA(S) GUARNIÇÕES. ESTAS GUARNIÇÃO(ÕES) DEVERÁ(ÃO) SER FIXADA(S) POR PRESSÃO MECÂNICA ENTRE A LENTE PROTETORA E A CARCAÇA. SOMENTE SERÃO ACEITAS LUMINÁRIAS COM LEDS EM MONTAGEM SMD. AS FONTES DE ALIMENTAÇÃO(DRIVERS) DEVERÃO SER DE CORRENTE CONSTANTE COM TENSÃO DE ENTRADA 110 A 277V. SERÃO ACEITAS SOMENTE LUMINÁRIAS COM DRIVER INDIVIDUAL(OFF BOARD). A LUMINÁRIA DEVERÁ POSSUIR OBRIGATORIAMENTE DISPOSITIVO DE PROTEÇÃO CONTRA SURTOS ELÉTRICOS(DPS), DE NO MÍNIMO 10KA – 10KV, NORMATIZADO EM CONFORMIDADE COM A  IEC 61643-11:2011. SOMENTE SERÁ PERMITIDO DPS INDIVIDUAL, SEPARADO DA FONTE DE ALIMENTAÇÃO(OFF BOARD).  SERÃO ACEITAS LUMINÁRIAS COM DISTORÇÃO HARMÔNICA MENOR OU IGUAL A 10%, E FATOR DE POTÊNCIA MAIOR OU IGUAL A 0,95.  A LUMINÁRIA DEVERÁ SER DE 170 WATTS. A EFICIÊNCIA LUMINOSA DA LUMINÁRIA DEVERÁ SER NO MÍNIMO 120 LÚMENS POR WATT E FLUXO LUMINOSO TOTAL MÍNIMO DE 20.400 LUMENS, COMPROVADOS POR IES LM-79 PODENDO SER CONSIDERADO +/-5% DE INCERTEZA DE MEDIÇÃO. ESTA LUMINÁRIA DEVERÁ APRESENTAR ÍNDICE DE REPRODUÇÃO DE CORES DE NO MÍNIMO 70%. SERÃO ACEITAS LUMINÁRIAS COM TEMPERATURA DE COR DO LED DE 5.000K. A VIDA ÚTIL DA LUMINÁRIA DE NO MÍNIMO 50.000 HORAS, COM NO MÁXIMO 30% DE DEPRECIAÇÃO DO SEU FLUXO LUMINOSO INICIAL, COMPROVADO POR LM-80(L70&gt;50.000). A LUMINÁRIA DEVERÁ SER DIMERIZÁVEL AUTOMATICAMENTE EM NO MÍNIMO 5 POTÊNCIAS DIFERENTES, EM HORÁRIOS A SEREM DEFINIDAS PELOS RESPONSÁVEIS. SOLICITA-SE CONJUNTO NA COR BRANCA. A GARANTIA MÍNIMA DO CONJUNTO DEVERÁ SER NO MÍNIMO DE 60 (SESSENTA) MESES A PARTIR DA DATA DE COMPRA. DEVERÃO SER APRESENTADOS LAUDOS E DOCUMENTOS TÉCNICOS COMPROBATÓRIOS DAS CARACTERÍSTICAS AQUI DESCRITAS DA LUMINÁRI JUNTO AO ENVELOPE DE HABILITAÇÃO, PARA A ANÁLISE DA COMISSÃO DE LICITAÇÃO. DEVERÁ SER APRESENTADA A AMOSTRA DA LUMINÁRIA NA DATA DO CERTAME, EM CONFORMIDADE COM O DESCRITIVO TÉCNICO, PARA A ANÁLISE PRÉVIA DA COMISSÃO DE LICITAÇÃO. A COMISSÃO DE LICITAÇÃO PODERÁ PARALISAR O CERTAME PARA A ANÁLISE DOS DOCUMENTOS TÉCNICOS E DA AMOSTRA DA LUMINÁRIA E SOMENTE PODERÃO PARTICIPAR DA ABERTURA DAS PROPOSTAS DE PREÇOS AS LICITANTES QUE OBTIVEREM ACEITAÇÃO TÉCNICA DOS DOCUMENTOS TÉCNICOS E DA AMOSTRA FÍSICA DA LUMINÁRIA.</t>
  </si>
  <si>
    <t>TOTAL COMPOSIÇÃO 21:</t>
  </si>
  <si>
    <t>POSTE METÁLICO TELECÔNICO RETO, ALTURA TOTAL DE 11,00 METROS, PARA ENGASTAR, 04 ESTÁGIOS: 1º ESTÁGIO (BASE) 5,1/2", 2º ESTÁGIO 5", 3º ESTÁGIO 4,1/2", 4º ESTÁGIO (TOPO) 4", ESPESSURA 3mm</t>
  </si>
  <si>
    <t>SUPERLUMINÁRIA LED DE ATÉ 1350WATTS: DEVERÁ PROJETAR SEUS FACHOS LUMINOSOS NUM ÂNGULO DE 360° GRAUS. A LUMINÁRIA DEVERÁ POSSUIR DIÂMETRO MÍNIMO DE 1900MM E NO MÁXIMO 2000MM E SUA ALTURA SER NO MÁXIMO 600MM. A LUMINÁRIA DEVERÁ POSSUIR NÚCLEO TODO FECHADO EM FORMATO POLIGONAL, FABRICADO EM ALUMÍNIO COM CHAPA DE 3MM DE ESPESSURA. A LUMINÁRIA DEVERÁ POSSUIR PINÁCULO ORNAMENTAL CÔNICO CONTÍNUO COM 850MM DE COMPRIMENTO. A LUMINÁRIA DEVERÁ SER OBRIGATORIAMENTE FABRICADA EM ALUMÍNIO, E EM MÓDULOS LIGADOS INDIVIDUALMENTE, E EM CASO DE MANUTENÇÃO, DESCONECTÁVEIS SEM COMPROMETIMENTO DO FUNCIONAMENTO DOS OUTROS MÓDULOS. CADA MÓDULO DEVERÁ POSSUIR SISTEMA DE DISSIPAÇÃO DE CALOR POR MEIO DE ALETAS EXPOSTAS AO TEMPO PARA DEVIDA TROCA TÉRMICA. ESTAS ALETAS DEVERÃO FORMAR UMA ÚNICA PEÇA COM A SUPERFÍCIE QUE SERÁ(ÃO) INSTALADA(S) A(S) PLACA(S) DE LED, NÃO SENDO ACEITAS ALETAS ENCAIXADAS, PARAFUSADAS, COLADAS OU SOLDADAS. O CONJUNTO ÓPTICO DEVERÁ POSSUIR LENTES DE DISTRIBUIÇÃO DOS FACHOS LUMINOSOS FABRICADOS EM POLÍMEROS TERMORESISTENTES COM ADITIVOS ANTI-AMARELAMENTO.  ESTA(S) LENTE(S) DEVERÁ (ÃO) SER FIXADA(S) POR PARAFUSOS RESISTENTES À AÇÃO DO TEMPO, NÃO SENDO ACEITAS LENTES ENCAIXADAS, DE FECHO RÁPIDO, OU PRESILHAS UMA VEZ QUE ESTAS PODEM PERDER PRESSÃO E EMPENAR AO LONGO DO TEMPO E DO USO. A VEDAÇÃO DAS PARTES VITAIS DOS MÓDULOS (CONJUNTO ÓPTICO E ALOJAMENTO DE COMPONENTES ELETRÔNICOS), DEVERÃO SER PROTEGIDAS CONTRA INGRESSO DE PARTÍCULAS SÓLIDAS, POEIRA E UMIDADE, ATESTADO POR NO MÍNIMO IP66; POSSUIR PROTEÇÃO CONTRA IMPACTOS MECÂNICOS, ATESTADO POR NO MÍNIMO IK08. O SISTEMA DE VEDAÇÃO DAS LUMINÁRIAS DEVERÃO SER OBRIGATORIAMENTE POR GASKET(S), RESISTENTE ALTAS TEMPERATURA. ESTA(S) GASKET(S) DEVERÁ(ÃO) SER FIXADA(S) POR PRESSÃO MECÂNICA ENTRE A(S) LENTE(S) DO CONJUNTO ÓPTICO E A CARCAÇA. SOMENTE SERÃO ACEITAS LUMINÁRIAS COM LEDS EM MONTAGEM SMD. AS FONTES DE ALIMENTAÇÃO(DRIVERS) DEVERÃO SER DE CORRENTE CONSTANTE COM TENSÃO DE ENTRADA ENTRE 90 A 310V. SERÃO ACEITAS SOMENTE LUMINÁRIAS COM DRIVER INDIVIDUAL (OFF BOARD). A LUMINÁRIA DEVERÁ POSSUIR OBRIGATORIAMENTE DISPOSITIVO DE PROTEÇÃO CONTRA SURTOS ELÉTRICOS (DPS) INDIVIDUAL PARA CADA MÓDULO, DE NO MÍNIMO 10KA – 10KV, NORMATIZADO EM CONFORMIDADE COM A IEC 61643-11:2011. SOMENTE SERÁ PERMITIDO DPS INDIVIDUAL, SEPARADO DA FONTE DE ALIMENTAÇÃO (OFF BOARD).  SERÃO ACEITAS LUMINÁRIAS COM DISTORÇÃO HARMÔNICA MENOR OU IGUAL A 10%, E FATOR DE POTÊNCIA MAIOR OU IGUAL A 0,95.  CADA MÓDULO DEVERÁ SER DE ATÉ 135WATTS. A EFICIÊNCIA LUMINOSA DO MÓDULO DEVERÁ SER NO MÍNIMO 120 LÚMENS POR WATT. O FLUXO LUMINOSO MÍNIMO DA LUMINÁRIA DEVERÁ SER DE NO MÍNIMO 162.000 LUMENS. ESTA LUMINÁRIA DEVERÁ APRESENTAR ÍNDICE DE REPRODUÇÃO DE CORES DE NO MÍNIMO 70%. SERÃO ACEITAS LUMINÁRIAS COM TEMPERATURA DE COR DO LED DE 5.000K (+/-300K). A VIDA ÚTIL DO CONJUNTO DEVERÁ SER NO MÍNIMO 50.000 HORAS, COM NO MÁXIMO 30% DE DEPRECIAÇÃO DO SEU FLUXO LUMINOSO INICIAL, COMPROVADO POR LM-80(L70&gt;50.000). O CONJUNTO DEVERÁ SER COMPATÍVEL COM TELEGESTÃO. A LUMINÁRIA DEVERÁ SER DIMERIZÁVEL AUTOMATICAMENTE EM NO MÍNIMO 5 POTÊNCIAS DIFERENTES, EM HORÁRIOS A SEREM DEFINIDAS PELOS GESTORES RESPONSÁVEIS.  SOLICITA-SE CONJUNTO NA COR BRANCA. A GARANTIA MÍNIMA DO CONJUNTO DEVERÁ SER NO MÍNIMO DE 60 (SESSENTA) MESES A PARTIR DA DATA DE COMPRA. DEVERÃO SER APRESENTADOS LAUDOS E DOCUMENTOS TÉCNICOS COMPROBATÓRIOS DE TODAS AS CARACTERÍSTICAS AQUI DESCRITAS DA LUMINÁRIA NOS DOCUMENTOS DE HABILITAÇÃO, PARA A ANÁLISE DA COMISSÃO DE LICITAÇÃO. DEVERÁ SER APRESENTADA A AMOSTRA DA LUMINÁRIA NA DATA DO CERTAME, EM CONFORMIDADE COM O DESCRITIVO TÉCNICO, PARA A ANÁLISE PRÉVIA DA COMISSÃO DE LICITAÇÃO, QUE PODERÁ PARALISAR O CERTAME PARA A ANÁLISE DOS DOCUMENTOS TÉCNICOS E DA AMOSTRA DA LUMINÁRIA. SOMENTE PODERÃO PARTICIPAR DA ABERTURA DAS PROPOSTAS DE PREÇOS AS LICITANTES QUE OBTIVEREM ACEITAÇÃO TÉCNICA DOS DOCUMENTOS TÉCNICOS E DA AMOSTRA FÍSICA DA LUMINÁRIA.</t>
  </si>
  <si>
    <t>TOTAL COMPOSIÇÃO 22:</t>
  </si>
  <si>
    <t>PROJETOR LED EM SMD, IP66 MÍNIMO, IK08 MÍNIMO, POTÊNCIA MÁXIMA DE 200W, EFICIÊNCIA MÍNIMA DE 2.000 LUMENS, ALIMENTAÇÃO 220VCA (+/-10%) OU FAIXA DE VARIAÇÃO DE TENSÃO SUPERIOR, COM ALÇA DE FIXAÇÃO E AJUSTE DE INCLINAÇÃO, COM PROTETOR DE SURTO, GARANTIA MÍNIMA DE 03 ANOS.</t>
  </si>
  <si>
    <t>TOTAL COMPOSIÇÃO 23:</t>
  </si>
  <si>
    <t>POSTE METÁLICO TELECÔNICO RETO, ALTURA TOTAL DE 14,00 METROS, PARA ENGASTAR, 05 ESTÁGIOS: 1º ESTÁGIO (BASE) 6", 2º ESTÁGIO 5,1/2" , 3º ESTÁGIO 5", 4º ESTÁGIO 4,1/2", 5º ESTÁGIO (TOPO) 4", ESPESSURA 3mm</t>
  </si>
  <si>
    <t>PROJETOR LED EM SMD, IP66 MÍNIMO, IK08 MÍNIMO, POTÊNCIA MÁXIMA DE 1000W, EFICIÊNCIA MÍNIMA DE 10.000 LUMENS, ALIMENTAÇÃO 220VCA (+/-10%) OU FAIXA DE VARIAÇÃO DE TENSÃO SUPERIOR, COM ALÇA DE FIXAÇÃO E AJUSTE DE INCLINAÇÃO, COM PROTETOR DE SURTO, GARANTIA MÍNIMA DE 03 ANOS.</t>
  </si>
  <si>
    <t>TOTAL COMPOSIÇÃO 24:</t>
  </si>
  <si>
    <t>GRADE METÁLICA EM CHAPA DE AÇO, DIMENSÕES APROXIMADAS DE 40X40X40CM (CXLXH), COM PINTURA ELETROSTÁTICA E 04 CHUMBADORES NAS EXTREMIDADES, COM DISPOSITIVO DE TRAVAMENTO POR CADEADO</t>
  </si>
  <si>
    <t>PROJETOR LED RGB, IP66 MÍNIMO, POTÊNCIA DE 50W, ALIMENTAÇÃO 220VCA (+/-10%) OU FAIXA DE VARIAÇÃO DE TENSÃO SUPERIOR, COM ALÇA DE FIXAÇÃO E AJUSTE DE INCLINAÇÃO, COM PROTETOR DE SURTO, GARANTIA MÍNIMA DE 03 ANOS, COM CONTROLE REMOTO</t>
  </si>
  <si>
    <t>TOTAL COMPOSIÇÃO 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</si>
</sst>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R$&quot;\ * #,##0.00_-;\-&quot;R$&quot;\ * #,##0.00_-;_-&quot;R$&quot;\ * &quot;-&quot;??_-;_-@"/>
    <numFmt numFmtId="165" formatCode="_(* #,##0.000_);_(* \(#,##0.000\);_(* &quot;-&quot;??_);_(@_)"/>
    <numFmt numFmtId="166" formatCode="#,##0.0000000"/>
  </numFmts>
  <fonts count="19">
    <font>
      <sz val="11"/>
      <color rgb="FF000000"/>
      <name val="Calibri"/>
      <scheme val="minor"/>
    </font>
    <font>
      <b/>
      <sz val="12"/>
      <name val="Times New Roman"/>
    </font>
    <font>
      <sz val="11"/>
      <name val="Calibri"/>
    </font>
    <font>
      <sz val="10"/>
      <name val="Times New Roman"/>
    </font>
    <font>
      <b/>
      <sz val="10"/>
      <name val="Times New Roman"/>
    </font>
    <font>
      <b/>
      <sz val="8"/>
      <name val="Times New Roman"/>
    </font>
    <font>
      <b/>
      <sz val="10"/>
      <color rgb="FF000000"/>
      <name val="Times New Roman"/>
    </font>
    <font>
      <sz val="10"/>
      <color rgb="FF000000"/>
      <name val="Times New Roman"/>
    </font>
    <font>
      <sz val="11"/>
      <name val="Times New Roman"/>
    </font>
    <font>
      <b/>
      <sz val="11"/>
      <name val="Times New Roman"/>
    </font>
    <font>
      <b/>
      <sz val="11"/>
      <name val="Times New Roman"/>
    </font>
    <font>
      <sz val="10"/>
      <name val="Times New Roman"/>
    </font>
    <font>
      <sz val="8"/>
      <name val="Times New Roman"/>
    </font>
    <font>
      <sz val="9"/>
      <name val="Times New Roman"/>
    </font>
    <font>
      <b/>
      <sz val="10"/>
      <name val="Times New Roman"/>
    </font>
    <font>
      <sz val="10"/>
      <color rgb="FFFFFFFF"/>
      <name val="Times New Roman"/>
    </font>
    <font>
      <sz val="10"/>
      <color rgb="FF3366FF"/>
      <name val="Times New Roman"/>
    </font>
    <font>
      <b/>
      <i/>
      <sz val="10"/>
      <name val="Times New Roman"/>
    </font>
    <font>
      <b/>
      <sz val="12"/>
      <name val="Times New Roman"/>
    </font>
  </fonts>
  <fills count="9">
    <fill>
      <patternFill patternType="none"/>
    </fill>
    <fill>
      <patternFill patternType="gray125"/>
    </fill>
    <fill>
      <patternFill patternType="solid">
        <fgColor rgb="FFFFFFFF"/>
        <bgColor rgb="FFFFFFFF"/>
      </patternFill>
    </fill>
    <fill>
      <patternFill patternType="solid">
        <fgColor rgb="FFD8ECF6"/>
        <bgColor rgb="FFD8ECF6"/>
      </patternFill>
    </fill>
    <fill>
      <patternFill patternType="solid">
        <fgColor rgb="FFD8D8D8"/>
        <bgColor rgb="FFD8D8D8"/>
      </patternFill>
    </fill>
    <fill>
      <patternFill patternType="solid">
        <fgColor rgb="FFF2F2F2"/>
        <bgColor rgb="FFF2F2F2"/>
      </patternFill>
    </fill>
    <fill>
      <patternFill patternType="solid">
        <fgColor rgb="FFFEF2CB"/>
        <bgColor rgb="FFFEF2CB"/>
      </patternFill>
    </fill>
    <fill>
      <patternFill patternType="solid">
        <fgColor rgb="FFB4C6E7"/>
        <bgColor rgb="FFB4C6E7"/>
      </patternFill>
    </fill>
    <fill>
      <patternFill patternType="solid">
        <fgColor rgb="FFDEEAF6"/>
        <bgColor rgb="FFDEEAF6"/>
      </patternFill>
    </fill>
  </fills>
  <borders count="48">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FBFBF"/>
      </left>
      <right style="thin">
        <color rgb="FFBFBFBF"/>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CCCCCC"/>
      </bottom>
      <diagonal/>
    </border>
    <border>
      <left style="thin">
        <color rgb="FFCCCCCC"/>
      </left>
      <right style="thin">
        <color rgb="FFCCCCCC"/>
      </right>
      <top style="thin">
        <color rgb="FFCCCCCC"/>
      </top>
      <bottom style="thin">
        <color rgb="FFCCCCCC"/>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65">
    <xf numFmtId="0" fontId="0" fillId="0" borderId="0" xfId="0" applyFont="1" applyAlignment="1"/>
    <xf numFmtId="0" fontId="3" fillId="0" borderId="0" xfId="0" applyFont="1" applyAlignment="1">
      <alignment vertical="top"/>
    </xf>
    <xf numFmtId="0" fontId="4" fillId="2" borderId="4" xfId="0" applyFont="1" applyFill="1" applyBorder="1" applyAlignment="1">
      <alignment horizontal="left" vertical="top" wrapText="1"/>
    </xf>
    <xf numFmtId="164" fontId="4" fillId="2" borderId="4" xfId="0" applyNumberFormat="1" applyFont="1" applyFill="1" applyBorder="1" applyAlignment="1">
      <alignment horizontal="center" vertical="top" wrapText="1"/>
    </xf>
    <xf numFmtId="164" fontId="4" fillId="2" borderId="4" xfId="0" applyNumberFormat="1" applyFont="1" applyFill="1" applyBorder="1" applyAlignment="1">
      <alignment vertical="top" wrapText="1"/>
    </xf>
    <xf numFmtId="164" fontId="4" fillId="2" borderId="4" xfId="0" applyNumberFormat="1" applyFont="1" applyFill="1" applyBorder="1" applyAlignment="1">
      <alignment horizontal="left" vertical="top" wrapText="1"/>
    </xf>
    <xf numFmtId="10" fontId="4" fillId="2" borderId="4" xfId="0" applyNumberFormat="1" applyFont="1" applyFill="1" applyBorder="1" applyAlignment="1">
      <alignment horizontal="center" vertical="top" wrapText="1"/>
    </xf>
    <xf numFmtId="164" fontId="5" fillId="2" borderId="4" xfId="0" applyNumberFormat="1" applyFont="1" applyFill="1" applyBorder="1" applyAlignment="1">
      <alignment horizontal="left" vertical="top" wrapText="1"/>
    </xf>
    <xf numFmtId="0" fontId="4" fillId="2" borderId="8" xfId="0" applyFont="1" applyFill="1" applyBorder="1" applyAlignment="1">
      <alignment horizontal="center" vertical="top" wrapText="1"/>
    </xf>
    <xf numFmtId="2" fontId="4" fillId="2" borderId="8" xfId="0" applyNumberFormat="1" applyFont="1" applyFill="1" applyBorder="1" applyAlignment="1">
      <alignment horizontal="center" vertical="top" wrapText="1"/>
    </xf>
    <xf numFmtId="164" fontId="4" fillId="2" borderId="8" xfId="0" applyNumberFormat="1" applyFont="1" applyFill="1" applyBorder="1" applyAlignment="1">
      <alignment horizontal="center" vertical="top" wrapText="1"/>
    </xf>
    <xf numFmtId="0" fontId="3" fillId="0" borderId="0" xfId="0" applyFont="1" applyAlignment="1">
      <alignment horizontal="center" vertical="top"/>
    </xf>
    <xf numFmtId="0" fontId="6" fillId="3" borderId="8" xfId="0" applyFont="1" applyFill="1" applyBorder="1" applyAlignment="1">
      <alignment horizontal="center" vertical="top" wrapText="1"/>
    </xf>
    <xf numFmtId="0" fontId="6" fillId="3" borderId="8" xfId="0" applyFont="1" applyFill="1" applyBorder="1" applyAlignment="1">
      <alignment horizontal="left" vertical="top" wrapText="1"/>
    </xf>
    <xf numFmtId="4" fontId="6" fillId="3" borderId="8" xfId="0" applyNumberFormat="1" applyFont="1" applyFill="1" applyBorder="1" applyAlignment="1">
      <alignment horizontal="center" vertical="top" wrapText="1"/>
    </xf>
    <xf numFmtId="164" fontId="6" fillId="3" borderId="8" xfId="0" applyNumberFormat="1" applyFont="1" applyFill="1" applyBorder="1" applyAlignment="1">
      <alignment horizontal="left" vertical="top" wrapText="1"/>
    </xf>
    <xf numFmtId="164" fontId="6" fillId="3" borderId="8" xfId="0" applyNumberFormat="1" applyFont="1" applyFill="1" applyBorder="1" applyAlignment="1">
      <alignment horizontal="right" vertical="top" wrapText="1"/>
    </xf>
    <xf numFmtId="0" fontId="7" fillId="2" borderId="8" xfId="0" applyFont="1" applyFill="1" applyBorder="1" applyAlignment="1">
      <alignment horizontal="center" vertical="top" wrapText="1"/>
    </xf>
    <xf numFmtId="0" fontId="7" fillId="2" borderId="8" xfId="0" applyFont="1" applyFill="1" applyBorder="1" applyAlignment="1">
      <alignment horizontal="left" vertical="top" wrapText="1"/>
    </xf>
    <xf numFmtId="4" fontId="7" fillId="2" borderId="8" xfId="0" applyNumberFormat="1" applyFont="1" applyFill="1" applyBorder="1" applyAlignment="1">
      <alignment horizontal="center" vertical="top" wrapText="1"/>
    </xf>
    <xf numFmtId="164" fontId="7" fillId="2" borderId="8" xfId="0" applyNumberFormat="1" applyFont="1" applyFill="1" applyBorder="1" applyAlignment="1">
      <alignment horizontal="right" vertical="top" wrapText="1"/>
    </xf>
    <xf numFmtId="0" fontId="6" fillId="2" borderId="8" xfId="0" applyFont="1" applyFill="1" applyBorder="1" applyAlignment="1">
      <alignment horizontal="left" vertical="top" wrapText="1"/>
    </xf>
    <xf numFmtId="0" fontId="7" fillId="0" borderId="8" xfId="0" applyFont="1" applyBorder="1" applyAlignment="1">
      <alignment horizontal="center" vertical="top" wrapText="1"/>
    </xf>
    <xf numFmtId="164" fontId="7" fillId="0" borderId="8" xfId="0" applyNumberFormat="1" applyFont="1" applyBorder="1" applyAlignment="1">
      <alignment horizontal="right" vertical="top" wrapText="1"/>
    </xf>
    <xf numFmtId="0" fontId="6" fillId="2" borderId="8" xfId="0" applyFont="1" applyFill="1" applyBorder="1" applyAlignment="1">
      <alignment horizontal="center" vertical="top" wrapText="1"/>
    </xf>
    <xf numFmtId="4" fontId="6" fillId="2" borderId="8" xfId="0" applyNumberFormat="1" applyFont="1" applyFill="1" applyBorder="1" applyAlignment="1">
      <alignment horizontal="center" vertical="top" wrapText="1"/>
    </xf>
    <xf numFmtId="164" fontId="6" fillId="2" borderId="8" xfId="0" applyNumberFormat="1" applyFont="1" applyFill="1" applyBorder="1" applyAlignment="1">
      <alignment horizontal="right" vertical="top" wrapText="1"/>
    </xf>
    <xf numFmtId="0" fontId="4" fillId="0" borderId="0" xfId="0" applyFont="1" applyAlignment="1">
      <alignment vertical="top"/>
    </xf>
    <xf numFmtId="0" fontId="7" fillId="2" borderId="9" xfId="0" applyFont="1" applyFill="1" applyBorder="1" applyAlignment="1">
      <alignment horizontal="center" vertical="top" wrapText="1"/>
    </xf>
    <xf numFmtId="0" fontId="7" fillId="2" borderId="9" xfId="0" applyFont="1" applyFill="1" applyBorder="1" applyAlignment="1">
      <alignment horizontal="left" vertical="top" wrapText="1"/>
    </xf>
    <xf numFmtId="4" fontId="7" fillId="2" borderId="9" xfId="0" applyNumberFormat="1" applyFont="1" applyFill="1" applyBorder="1" applyAlignment="1">
      <alignment horizontal="center" vertical="top" wrapText="1"/>
    </xf>
    <xf numFmtId="164" fontId="7" fillId="2" borderId="9" xfId="0" applyNumberFormat="1" applyFont="1" applyFill="1" applyBorder="1" applyAlignment="1">
      <alignment horizontal="right" vertical="top"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2" fontId="3" fillId="2" borderId="11"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3" fillId="2" borderId="12" xfId="0" applyNumberFormat="1" applyFont="1" applyFill="1" applyBorder="1" applyAlignment="1">
      <alignment horizontal="center" vertical="top" wrapText="1"/>
    </xf>
    <xf numFmtId="0" fontId="3" fillId="2" borderId="4" xfId="0" applyFont="1" applyFill="1" applyBorder="1" applyAlignment="1">
      <alignment horizontal="left" vertical="top" wrapText="1"/>
    </xf>
    <xf numFmtId="0" fontId="4" fillId="2" borderId="4" xfId="0" applyFont="1" applyFill="1" applyBorder="1" applyAlignment="1">
      <alignment vertical="top" wrapText="1"/>
    </xf>
    <xf numFmtId="2" fontId="4" fillId="2" borderId="4" xfId="0" applyNumberFormat="1" applyFont="1" applyFill="1" applyBorder="1" applyAlignment="1">
      <alignment horizontal="center" vertical="top" wrapText="1"/>
    </xf>
    <xf numFmtId="164" fontId="4" fillId="2" borderId="4" xfId="0" applyNumberFormat="1" applyFont="1" applyFill="1" applyBorder="1" applyAlignment="1">
      <alignment horizontal="right" vertical="top" wrapText="1"/>
    </xf>
    <xf numFmtId="164" fontId="4" fillId="2" borderId="14" xfId="0" applyNumberFormat="1" applyFont="1" applyFill="1" applyBorder="1" applyAlignment="1">
      <alignment vertical="top" wrapText="1"/>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6" xfId="0" applyFont="1" applyBorder="1" applyAlignment="1">
      <alignment vertical="top"/>
    </xf>
    <xf numFmtId="2" fontId="3" fillId="0" borderId="16" xfId="0" applyNumberFormat="1" applyFont="1" applyBorder="1" applyAlignment="1">
      <alignment horizontal="center" vertical="top"/>
    </xf>
    <xf numFmtId="164" fontId="3" fillId="0" borderId="16" xfId="0" applyNumberFormat="1" applyFont="1" applyBorder="1" applyAlignment="1">
      <alignment vertical="top"/>
    </xf>
    <xf numFmtId="164" fontId="3" fillId="0" borderId="17" xfId="0" applyNumberFormat="1" applyFont="1" applyBorder="1" applyAlignment="1">
      <alignment vertical="top"/>
    </xf>
    <xf numFmtId="0" fontId="3" fillId="0" borderId="4" xfId="0" applyFont="1" applyBorder="1" applyAlignment="1">
      <alignment vertical="top"/>
    </xf>
    <xf numFmtId="0" fontId="3" fillId="0" borderId="4" xfId="0" applyFont="1" applyBorder="1" applyAlignment="1">
      <alignment horizontal="center" vertical="top"/>
    </xf>
    <xf numFmtId="2" fontId="3" fillId="0" borderId="4" xfId="0" applyNumberFormat="1" applyFont="1" applyBorder="1" applyAlignment="1">
      <alignment horizontal="center" vertical="top"/>
    </xf>
    <xf numFmtId="164" fontId="3" fillId="0" borderId="4" xfId="0" applyNumberFormat="1" applyFont="1" applyBorder="1" applyAlignment="1">
      <alignment vertical="top"/>
    </xf>
    <xf numFmtId="0" fontId="8" fillId="0" borderId="4" xfId="0" applyFont="1" applyBorder="1" applyAlignment="1">
      <alignment vertical="center"/>
    </xf>
    <xf numFmtId="0" fontId="8" fillId="0" borderId="4" xfId="0" applyFont="1" applyBorder="1" applyAlignment="1">
      <alignment horizontal="center" vertical="center"/>
    </xf>
    <xf numFmtId="0" fontId="8" fillId="4" borderId="22" xfId="0" applyFont="1" applyFill="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vertical="center"/>
    </xf>
    <xf numFmtId="164" fontId="8" fillId="0" borderId="22" xfId="0" applyNumberFormat="1" applyFont="1" applyBorder="1" applyAlignment="1">
      <alignment vertical="center"/>
    </xf>
    <xf numFmtId="10" fontId="8" fillId="5" borderId="22" xfId="0" applyNumberFormat="1" applyFont="1" applyFill="1" applyBorder="1" applyAlignment="1">
      <alignment horizontal="center" vertical="center"/>
    </xf>
    <xf numFmtId="10" fontId="8" fillId="6" borderId="22" xfId="0" applyNumberFormat="1" applyFont="1" applyFill="1" applyBorder="1" applyAlignment="1">
      <alignment horizontal="center" vertical="center"/>
    </xf>
    <xf numFmtId="164" fontId="9" fillId="7" borderId="22" xfId="0" applyNumberFormat="1" applyFont="1" applyFill="1" applyBorder="1" applyAlignment="1">
      <alignment vertical="center"/>
    </xf>
    <xf numFmtId="0" fontId="9" fillId="0" borderId="4" xfId="0" applyFont="1" applyBorder="1" applyAlignment="1">
      <alignment horizontal="right" vertical="center"/>
    </xf>
    <xf numFmtId="164" fontId="9" fillId="0" borderId="4" xfId="0" applyNumberFormat="1" applyFont="1" applyBorder="1" applyAlignment="1">
      <alignment horizontal="center" vertical="center"/>
    </xf>
    <xf numFmtId="0" fontId="8" fillId="0" borderId="0" xfId="0" applyFont="1"/>
    <xf numFmtId="0" fontId="11" fillId="0" borderId="27" xfId="0" applyFont="1" applyBorder="1" applyAlignment="1">
      <alignment horizontal="left" vertical="top"/>
    </xf>
    <xf numFmtId="0" fontId="12" fillId="0" borderId="0" xfId="0" applyFont="1" applyAlignment="1">
      <alignment vertical="center" wrapText="1"/>
    </xf>
    <xf numFmtId="0" fontId="11" fillId="0" borderId="0" xfId="0" applyFont="1" applyAlignment="1">
      <alignment horizontal="left" vertical="center"/>
    </xf>
    <xf numFmtId="0" fontId="12" fillId="0" borderId="28" xfId="0" applyFont="1" applyBorder="1" applyAlignment="1">
      <alignment vertical="center" wrapText="1"/>
    </xf>
    <xf numFmtId="0" fontId="3" fillId="0" borderId="0" xfId="0" applyFont="1"/>
    <xf numFmtId="0" fontId="11" fillId="0" borderId="27" xfId="0" applyFont="1" applyBorder="1" applyAlignment="1">
      <alignment horizontal="left" vertical="center"/>
    </xf>
    <xf numFmtId="0" fontId="13" fillId="0" borderId="0" xfId="0" applyFont="1" applyAlignment="1">
      <alignment vertical="center" wrapText="1"/>
    </xf>
    <xf numFmtId="0" fontId="14" fillId="0" borderId="0" xfId="0" applyFont="1" applyAlignment="1">
      <alignment vertical="center" wrapText="1"/>
    </xf>
    <xf numFmtId="0" fontId="14" fillId="0" borderId="28" xfId="0" applyFont="1" applyBorder="1" applyAlignment="1">
      <alignment vertical="center" wrapText="1"/>
    </xf>
    <xf numFmtId="0" fontId="3" fillId="0" borderId="27" xfId="0" applyFont="1" applyBorder="1"/>
    <xf numFmtId="0" fontId="3" fillId="0" borderId="28" xfId="0" applyFont="1" applyBorder="1"/>
    <xf numFmtId="10" fontId="3" fillId="0" borderId="29" xfId="0" applyNumberFormat="1" applyFont="1" applyBorder="1"/>
    <xf numFmtId="0" fontId="15" fillId="0" borderId="30" xfId="0" applyFont="1" applyBorder="1"/>
    <xf numFmtId="165" fontId="16" fillId="0" borderId="8" xfId="0" applyNumberFormat="1" applyFont="1" applyBorder="1"/>
    <xf numFmtId="0" fontId="15" fillId="0" borderId="31" xfId="0" applyFont="1" applyBorder="1"/>
    <xf numFmtId="0" fontId="15" fillId="0" borderId="32" xfId="0" applyFont="1" applyBorder="1"/>
    <xf numFmtId="10" fontId="3" fillId="0" borderId="0" xfId="0" applyNumberFormat="1" applyFont="1"/>
    <xf numFmtId="0" fontId="3" fillId="0" borderId="0" xfId="0" applyFont="1" applyAlignment="1">
      <alignment horizontal="center"/>
    </xf>
    <xf numFmtId="0" fontId="4" fillId="0" borderId="33" xfId="0" applyFont="1" applyBorder="1" applyAlignment="1">
      <alignment vertical="center"/>
    </xf>
    <xf numFmtId="0" fontId="3" fillId="0" borderId="34" xfId="0" applyFont="1" applyBorder="1" applyAlignment="1">
      <alignment vertical="center"/>
    </xf>
    <xf numFmtId="10" fontId="4" fillId="0" borderId="35" xfId="0" applyNumberFormat="1" applyFont="1" applyBorder="1" applyAlignment="1">
      <alignment horizontal="center" vertical="center"/>
    </xf>
    <xf numFmtId="0" fontId="14" fillId="0" borderId="0" xfId="0" applyFont="1" applyAlignment="1">
      <alignment vertical="center"/>
    </xf>
    <xf numFmtId="10" fontId="14" fillId="0" borderId="0" xfId="0" applyNumberFormat="1" applyFont="1" applyAlignment="1">
      <alignment vertical="center"/>
    </xf>
    <xf numFmtId="0" fontId="3" fillId="0" borderId="36" xfId="0" applyFont="1" applyBorder="1"/>
    <xf numFmtId="0" fontId="3" fillId="0" borderId="37" xfId="0" applyFont="1" applyBorder="1"/>
    <xf numFmtId="0" fontId="3" fillId="0" borderId="38" xfId="0" applyFont="1" applyBorder="1"/>
    <xf numFmtId="0" fontId="3" fillId="0" borderId="0" xfId="0" applyFont="1" applyAlignment="1">
      <alignment vertical="center"/>
    </xf>
    <xf numFmtId="0" fontId="4" fillId="0" borderId="39" xfId="0" applyFont="1" applyBorder="1" applyAlignment="1">
      <alignment horizontal="center" vertical="center"/>
    </xf>
    <xf numFmtId="0" fontId="4" fillId="8" borderId="40" xfId="0" applyFont="1" applyFill="1" applyBorder="1" applyAlignment="1">
      <alignment horizontal="center" vertical="center" wrapText="1"/>
    </xf>
    <xf numFmtId="0" fontId="4" fillId="8" borderId="40" xfId="0" applyFont="1" applyFill="1" applyBorder="1" applyAlignment="1">
      <alignment horizontal="left" vertical="center" wrapText="1"/>
    </xf>
    <xf numFmtId="0" fontId="7" fillId="8" borderId="40" xfId="0" applyFont="1" applyFill="1" applyBorder="1" applyAlignment="1">
      <alignment horizontal="center" vertical="center" wrapText="1"/>
    </xf>
    <xf numFmtId="0" fontId="7" fillId="8" borderId="40" xfId="0" applyFont="1" applyFill="1" applyBorder="1" applyAlignment="1">
      <alignment horizontal="left" vertical="center" wrapText="1"/>
    </xf>
    <xf numFmtId="166" fontId="7" fillId="8" borderId="40" xfId="0" applyNumberFormat="1" applyFont="1" applyFill="1" applyBorder="1" applyAlignment="1">
      <alignment horizontal="center" vertical="center" wrapText="1"/>
    </xf>
    <xf numFmtId="164" fontId="7" fillId="8" borderId="40" xfId="0" applyNumberFormat="1"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horizontal="left" vertical="center" wrapText="1"/>
    </xf>
    <xf numFmtId="166" fontId="3" fillId="0" borderId="40" xfId="0" applyNumberFormat="1" applyFont="1" applyBorder="1" applyAlignment="1">
      <alignment horizontal="center" vertical="center" wrapText="1"/>
    </xf>
    <xf numFmtId="164" fontId="3" fillId="0" borderId="40" xfId="0" applyNumberFormat="1" applyFont="1" applyBorder="1" applyAlignment="1">
      <alignment horizontal="center" vertical="center" wrapText="1"/>
    </xf>
    <xf numFmtId="0" fontId="11" fillId="0" borderId="0" xfId="0" applyFont="1" applyAlignment="1">
      <alignment vertical="top"/>
    </xf>
    <xf numFmtId="0" fontId="11" fillId="0" borderId="0" xfId="0" applyFont="1" applyAlignment="1">
      <alignment horizontal="right" vertical="top"/>
    </xf>
    <xf numFmtId="0" fontId="11" fillId="8" borderId="8" xfId="0" applyFont="1" applyFill="1" applyBorder="1" applyAlignment="1">
      <alignment horizontal="center" vertical="top" wrapText="1"/>
    </xf>
    <xf numFmtId="0" fontId="11" fillId="8" borderId="8" xfId="0" applyFont="1" applyFill="1" applyBorder="1" applyAlignment="1">
      <alignment vertical="top" wrapText="1"/>
    </xf>
    <xf numFmtId="0" fontId="11" fillId="8" borderId="8" xfId="0" applyFont="1" applyFill="1" applyBorder="1" applyAlignment="1">
      <alignment horizontal="center" vertical="top"/>
    </xf>
    <xf numFmtId="2" fontId="11" fillId="8" borderId="8" xfId="0" applyNumberFormat="1" applyFont="1" applyFill="1" applyBorder="1" applyAlignment="1">
      <alignment horizontal="center" vertical="top"/>
    </xf>
    <xf numFmtId="164" fontId="3" fillId="8" borderId="8" xfId="0" applyNumberFormat="1" applyFont="1" applyFill="1" applyBorder="1" applyAlignment="1">
      <alignment horizontal="center" vertical="top" wrapText="1"/>
    </xf>
    <xf numFmtId="0" fontId="14" fillId="8" borderId="41" xfId="0" applyFont="1" applyFill="1" applyBorder="1" applyAlignment="1">
      <alignment horizontal="center" vertical="top"/>
    </xf>
    <xf numFmtId="0" fontId="14" fillId="0" borderId="0" xfId="0" applyFont="1" applyAlignment="1">
      <alignment vertical="top"/>
    </xf>
    <xf numFmtId="0" fontId="14" fillId="0" borderId="41" xfId="0" applyFont="1" applyBorder="1" applyAlignment="1">
      <alignment horizontal="center" vertical="top"/>
    </xf>
    <xf numFmtId="0" fontId="14" fillId="0" borderId="8" xfId="0" applyFont="1" applyBorder="1" applyAlignment="1">
      <alignment horizontal="center" vertical="top"/>
    </xf>
    <xf numFmtId="0" fontId="14" fillId="0" borderId="8" xfId="0" applyFont="1" applyBorder="1" applyAlignment="1">
      <alignment vertical="top" wrapText="1"/>
    </xf>
    <xf numFmtId="2" fontId="14" fillId="0" borderId="8" xfId="0" applyNumberFormat="1" applyFont="1" applyBorder="1" applyAlignment="1">
      <alignment horizontal="center" vertical="top"/>
    </xf>
    <xf numFmtId="164" fontId="14" fillId="0" borderId="8" xfId="0" applyNumberFormat="1" applyFont="1" applyBorder="1" applyAlignment="1">
      <alignment vertical="top"/>
    </xf>
    <xf numFmtId="164" fontId="14" fillId="0" borderId="45" xfId="0" applyNumberFormat="1" applyFont="1" applyBorder="1" applyAlignment="1">
      <alignment vertical="top"/>
    </xf>
    <xf numFmtId="0" fontId="11" fillId="0" borderId="41" xfId="0" applyFont="1" applyBorder="1" applyAlignment="1">
      <alignment horizontal="center" vertical="top"/>
    </xf>
    <xf numFmtId="0" fontId="11" fillId="0" borderId="8" xfId="0" applyFont="1" applyBorder="1" applyAlignment="1">
      <alignment horizontal="center" vertical="top"/>
    </xf>
    <xf numFmtId="0" fontId="11" fillId="0" borderId="8" xfId="0" applyFont="1" applyBorder="1" applyAlignment="1">
      <alignment vertical="top" wrapText="1"/>
    </xf>
    <xf numFmtId="2" fontId="11" fillId="0" borderId="8" xfId="0" applyNumberFormat="1" applyFont="1" applyBorder="1" applyAlignment="1">
      <alignment horizontal="center" vertical="top"/>
    </xf>
    <xf numFmtId="164" fontId="3" fillId="0" borderId="8" xfId="0" applyNumberFormat="1" applyFont="1" applyBorder="1" applyAlignment="1">
      <alignment vertical="top"/>
    </xf>
    <xf numFmtId="164" fontId="3" fillId="0" borderId="45" xfId="0" applyNumberFormat="1" applyFont="1" applyBorder="1" applyAlignment="1">
      <alignment vertical="top"/>
    </xf>
    <xf numFmtId="0" fontId="11" fillId="0" borderId="8" xfId="0" applyFont="1" applyBorder="1" applyAlignment="1">
      <alignment horizontal="center" vertical="top"/>
    </xf>
    <xf numFmtId="0" fontId="4" fillId="2" borderId="1" xfId="0" applyFont="1" applyFill="1" applyBorder="1" applyAlignment="1">
      <alignment horizontal="left" vertical="top" wrapText="1"/>
    </xf>
    <xf numFmtId="0" fontId="2" fillId="0" borderId="3" xfId="0" applyFont="1" applyBorder="1"/>
    <xf numFmtId="0" fontId="1" fillId="2" borderId="1" xfId="0" applyFont="1" applyFill="1" applyBorder="1" applyAlignment="1">
      <alignment horizontal="center" vertical="top" wrapText="1"/>
    </xf>
    <xf numFmtId="0" fontId="2" fillId="0" borderId="2" xfId="0" applyFont="1" applyBorder="1"/>
    <xf numFmtId="0" fontId="5" fillId="2" borderId="1" xfId="0" applyFont="1" applyFill="1" applyBorder="1" applyAlignment="1">
      <alignment horizontal="left" vertical="top" wrapText="1"/>
    </xf>
    <xf numFmtId="0" fontId="4" fillId="2" borderId="13" xfId="0" applyFont="1" applyFill="1" applyBorder="1" applyAlignment="1">
      <alignment horizontal="center" vertical="top" wrapText="1"/>
    </xf>
    <xf numFmtId="0" fontId="4" fillId="2" borderId="5" xfId="0" applyFont="1" applyFill="1" applyBorder="1" applyAlignment="1">
      <alignment horizontal="center" vertical="top" wrapText="1"/>
    </xf>
    <xf numFmtId="0" fontId="2" fillId="0" borderId="6" xfId="0" applyFont="1" applyBorder="1"/>
    <xf numFmtId="0" fontId="2" fillId="0" borderId="7" xfId="0" applyFont="1" applyBorder="1"/>
    <xf numFmtId="0" fontId="8" fillId="4" borderId="19" xfId="0" applyFont="1" applyFill="1" applyBorder="1" applyAlignment="1">
      <alignment horizontal="center" vertical="center"/>
    </xf>
    <xf numFmtId="0" fontId="2" fillId="0" borderId="20" xfId="0" applyFont="1" applyBorder="1"/>
    <xf numFmtId="0" fontId="8" fillId="4" borderId="18" xfId="0" applyFont="1" applyFill="1" applyBorder="1" applyAlignment="1">
      <alignment horizontal="center" vertical="center"/>
    </xf>
    <xf numFmtId="0" fontId="2" fillId="0" borderId="21" xfId="0" applyFont="1" applyBorder="1"/>
    <xf numFmtId="0" fontId="8" fillId="0" borderId="1" xfId="0" applyFont="1" applyBorder="1" applyAlignment="1">
      <alignment horizontal="left" vertical="top" wrapText="1"/>
    </xf>
    <xf numFmtId="10" fontId="9" fillId="5" borderId="19" xfId="0" applyNumberFormat="1" applyFont="1" applyFill="1" applyBorder="1" applyAlignment="1">
      <alignment horizontal="center" vertical="center"/>
    </xf>
    <xf numFmtId="164" fontId="9" fillId="7" borderId="19" xfId="0" applyNumberFormat="1" applyFont="1" applyFill="1" applyBorder="1" applyAlignment="1">
      <alignment horizontal="center" vertical="center"/>
    </xf>
    <xf numFmtId="0" fontId="9" fillId="7" borderId="19" xfId="0" applyFont="1" applyFill="1" applyBorder="1" applyAlignment="1">
      <alignment horizontal="right" vertical="center"/>
    </xf>
    <xf numFmtId="0" fontId="9" fillId="5" borderId="19" xfId="0" applyFont="1" applyFill="1" applyBorder="1" applyAlignment="1">
      <alignment horizontal="right" vertical="center"/>
    </xf>
    <xf numFmtId="0" fontId="2" fillId="0" borderId="23" xfId="0" applyFont="1" applyBorder="1"/>
    <xf numFmtId="0" fontId="10" fillId="0" borderId="24" xfId="0" applyFont="1" applyBorder="1" applyAlignment="1">
      <alignment horizontal="center" vertical="top"/>
    </xf>
    <xf numFmtId="0" fontId="2" fillId="0" borderId="25" xfId="0" applyFont="1" applyBorder="1"/>
    <xf numFmtId="0" fontId="2" fillId="0" borderId="26" xfId="0" applyFont="1" applyBorder="1"/>
    <xf numFmtId="0" fontId="4" fillId="0" borderId="0" xfId="0" applyFont="1" applyAlignment="1">
      <alignment horizontal="center"/>
    </xf>
    <xf numFmtId="0" fontId="0" fillId="0" borderId="0" xfId="0" applyFont="1" applyAlignment="1"/>
    <xf numFmtId="0" fontId="17" fillId="0" borderId="0" xfId="0" applyFont="1" applyAlignment="1">
      <alignment horizontal="center"/>
    </xf>
    <xf numFmtId="0" fontId="1" fillId="0" borderId="39" xfId="0" applyFont="1" applyBorder="1" applyAlignment="1">
      <alignment horizontal="center" vertical="center"/>
    </xf>
    <xf numFmtId="0" fontId="2" fillId="0" borderId="39" xfId="0" applyFont="1" applyBorder="1"/>
    <xf numFmtId="0" fontId="11" fillId="0" borderId="46" xfId="0" applyFont="1" applyBorder="1" applyAlignment="1">
      <alignment horizontal="center" vertical="top"/>
    </xf>
    <xf numFmtId="0" fontId="2" fillId="0" borderId="43" xfId="0" applyFont="1" applyBorder="1"/>
    <xf numFmtId="0" fontId="2" fillId="0" borderId="44" xfId="0" applyFont="1" applyBorder="1"/>
    <xf numFmtId="0" fontId="14" fillId="8" borderId="42" xfId="0" applyFont="1" applyFill="1" applyBorder="1" applyAlignment="1">
      <alignment horizontal="left" vertical="top" wrapText="1"/>
    </xf>
    <xf numFmtId="0" fontId="11" fillId="0" borderId="46" xfId="0" applyFont="1" applyBorder="1" applyAlignment="1">
      <alignment horizontal="right" vertical="top"/>
    </xf>
    <xf numFmtId="0" fontId="2" fillId="0" borderId="47" xfId="0" applyFont="1" applyBorder="1"/>
    <xf numFmtId="0" fontId="11" fillId="0" borderId="30" xfId="0" applyFont="1" applyBorder="1" applyAlignment="1">
      <alignment horizontal="center" vertical="top"/>
    </xf>
    <xf numFmtId="0" fontId="2" fillId="0" borderId="32" xfId="0" applyFont="1" applyBorder="1"/>
    <xf numFmtId="0" fontId="11" fillId="0" borderId="30" xfId="0" applyFont="1" applyBorder="1" applyAlignment="1">
      <alignment horizontal="left" vertical="top" wrapText="1"/>
    </xf>
    <xf numFmtId="2" fontId="11" fillId="0" borderId="30" xfId="0" applyNumberFormat="1" applyFont="1" applyBorder="1" applyAlignment="1">
      <alignment horizontal="center" vertical="top"/>
    </xf>
    <xf numFmtId="164" fontId="3" fillId="0" borderId="30" xfId="0" applyNumberFormat="1" applyFont="1" applyBorder="1" applyAlignment="1">
      <alignment horizontal="center" vertical="top"/>
    </xf>
    <xf numFmtId="0" fontId="14" fillId="0" borderId="46" xfId="0" applyFont="1" applyBorder="1" applyAlignment="1">
      <alignment horizontal="right" vertical="top"/>
    </xf>
    <xf numFmtId="0" fontId="14" fillId="0" borderId="46" xfId="0" applyFont="1" applyBorder="1" applyAlignment="1">
      <alignment horizontal="center" vertical="top"/>
    </xf>
    <xf numFmtId="0" fontId="1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33</xdr:row>
      <xdr:rowOff>104775</xdr:rowOff>
    </xdr:from>
    <xdr:ext cx="2562225" cy="3238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BRA%20-%20REQUALIFICACAO%20DA%20PRACA%20DO%20BOSQUE%202023\OR&#199;AMENTOS\PLANILHA%20REV.02\PARQUE%20ECOL&#211;GICO%20OUVIDOR%20-%20EL&#201;TRICA%20A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O - OUVIDOR"/>
      <sheetName val="COMPOSIÇÕES DE SERVIÇOS"/>
      <sheetName val="CRONOGRAMA"/>
      <sheetName val="BDI"/>
      <sheetName val="SINAPI"/>
      <sheetName val="GOINFR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1052"/>
  <sheetViews>
    <sheetView tabSelected="1" topLeftCell="A64" workbookViewId="0">
      <selection sqref="A1:I1"/>
    </sheetView>
  </sheetViews>
  <sheetFormatPr defaultColWidth="14.42578125" defaultRowHeight="15" customHeight="1" outlineLevelRow="2"/>
  <cols>
    <col min="1" max="1" width="10" customWidth="1"/>
    <col min="2" max="3" width="15" customWidth="1"/>
    <col min="4" max="4" width="74.140625" customWidth="1"/>
    <col min="5" max="5" width="8" customWidth="1"/>
    <col min="6" max="6" width="13" customWidth="1"/>
    <col min="7" max="7" width="15.5703125" customWidth="1"/>
    <col min="8" max="8" width="17.140625" customWidth="1"/>
    <col min="9" max="9" width="21.28515625" customWidth="1"/>
    <col min="10" max="11" width="8.7109375" customWidth="1"/>
  </cols>
  <sheetData>
    <row r="1" spans="1:11" ht="27" customHeight="1">
      <c r="A1" s="126" t="s">
        <v>0</v>
      </c>
      <c r="B1" s="127"/>
      <c r="C1" s="127"/>
      <c r="D1" s="127"/>
      <c r="E1" s="127"/>
      <c r="F1" s="127"/>
      <c r="G1" s="127"/>
      <c r="H1" s="127"/>
      <c r="I1" s="125"/>
      <c r="J1" s="1"/>
      <c r="K1" s="1"/>
    </row>
    <row r="2" spans="1:11" ht="12.75" customHeight="1">
      <c r="A2" s="2"/>
      <c r="B2" s="2"/>
      <c r="C2" s="2"/>
      <c r="D2" s="2"/>
      <c r="E2" s="124" t="s">
        <v>1</v>
      </c>
      <c r="F2" s="125"/>
      <c r="G2" s="3" t="s">
        <v>2</v>
      </c>
      <c r="H2" s="4"/>
      <c r="I2" s="5" t="s">
        <v>3</v>
      </c>
      <c r="J2" s="1"/>
      <c r="K2" s="1"/>
    </row>
    <row r="3" spans="1:11" ht="44.25" customHeight="1">
      <c r="A3" s="124" t="s">
        <v>4</v>
      </c>
      <c r="B3" s="127"/>
      <c r="C3" s="127"/>
      <c r="D3" s="125"/>
      <c r="E3" s="128" t="s">
        <v>5</v>
      </c>
      <c r="F3" s="125"/>
      <c r="G3" s="6">
        <f>BDI!D38</f>
        <v>0.2969</v>
      </c>
      <c r="H3" s="4"/>
      <c r="I3" s="7" t="s">
        <v>6</v>
      </c>
      <c r="J3" s="1"/>
      <c r="K3" s="1"/>
    </row>
    <row r="4" spans="1:11" ht="12.75" customHeight="1">
      <c r="A4" s="130"/>
      <c r="B4" s="131"/>
      <c r="C4" s="131"/>
      <c r="D4" s="131"/>
      <c r="E4" s="131"/>
      <c r="F4" s="131"/>
      <c r="G4" s="131"/>
      <c r="H4" s="131"/>
      <c r="I4" s="132"/>
      <c r="J4" s="1"/>
      <c r="K4" s="1"/>
    </row>
    <row r="5" spans="1:11" ht="12.75" customHeight="1">
      <c r="A5" s="8" t="s">
        <v>7</v>
      </c>
      <c r="B5" s="8" t="s">
        <v>8</v>
      </c>
      <c r="C5" s="8" t="s">
        <v>9</v>
      </c>
      <c r="D5" s="8" t="s">
        <v>10</v>
      </c>
      <c r="E5" s="8" t="s">
        <v>11</v>
      </c>
      <c r="F5" s="9" t="s">
        <v>12</v>
      </c>
      <c r="G5" s="10" t="s">
        <v>13</v>
      </c>
      <c r="H5" s="10" t="s">
        <v>14</v>
      </c>
      <c r="I5" s="10" t="s">
        <v>15</v>
      </c>
      <c r="J5" s="11"/>
      <c r="K5" s="11"/>
    </row>
    <row r="6" spans="1:11" ht="12.75" customHeight="1">
      <c r="A6" s="12">
        <v>1</v>
      </c>
      <c r="B6" s="12"/>
      <c r="C6" s="12"/>
      <c r="D6" s="13" t="s">
        <v>16</v>
      </c>
      <c r="E6" s="13"/>
      <c r="F6" s="14"/>
      <c r="G6" s="15"/>
      <c r="H6" s="15"/>
      <c r="I6" s="16">
        <f>SUM(I7:I15)</f>
        <v>0</v>
      </c>
      <c r="J6" s="1"/>
      <c r="K6" s="1"/>
    </row>
    <row r="7" spans="1:11" ht="12.75" customHeight="1" outlineLevel="1">
      <c r="A7" s="17" t="s">
        <v>17</v>
      </c>
      <c r="B7" s="17">
        <v>98459</v>
      </c>
      <c r="C7" s="17" t="s">
        <v>18</v>
      </c>
      <c r="D7" s="18" t="s">
        <v>19</v>
      </c>
      <c r="E7" s="17" t="s">
        <v>20</v>
      </c>
      <c r="F7" s="19">
        <v>1666.32</v>
      </c>
      <c r="G7" s="20"/>
      <c r="H7" s="20">
        <f t="shared" ref="H7:H12" si="0">TRUNC(G7*(1+$G$3),2)</f>
        <v>0</v>
      </c>
      <c r="I7" s="20">
        <f t="shared" ref="I7:I12" si="1">H7*F7</f>
        <v>0</v>
      </c>
      <c r="J7" s="1"/>
      <c r="K7" s="1"/>
    </row>
    <row r="8" spans="1:11" ht="12.75" customHeight="1" outlineLevel="1">
      <c r="A8" s="17" t="s">
        <v>21</v>
      </c>
      <c r="B8" s="17">
        <v>93584</v>
      </c>
      <c r="C8" s="17" t="s">
        <v>18</v>
      </c>
      <c r="D8" s="18" t="s">
        <v>22</v>
      </c>
      <c r="E8" s="17" t="s">
        <v>20</v>
      </c>
      <c r="F8" s="19">
        <v>20</v>
      </c>
      <c r="G8" s="20"/>
      <c r="H8" s="20">
        <f t="shared" si="0"/>
        <v>0</v>
      </c>
      <c r="I8" s="20">
        <f t="shared" si="1"/>
        <v>0</v>
      </c>
      <c r="J8" s="1"/>
      <c r="K8" s="1"/>
    </row>
    <row r="9" spans="1:11" ht="12.75" customHeight="1" outlineLevel="1">
      <c r="A9" s="17" t="s">
        <v>23</v>
      </c>
      <c r="B9" s="17">
        <v>20400</v>
      </c>
      <c r="C9" s="17" t="s">
        <v>24</v>
      </c>
      <c r="D9" s="18" t="s">
        <v>25</v>
      </c>
      <c r="E9" s="17" t="s">
        <v>26</v>
      </c>
      <c r="F9" s="19">
        <v>1</v>
      </c>
      <c r="G9" s="20"/>
      <c r="H9" s="20">
        <f t="shared" si="0"/>
        <v>0</v>
      </c>
      <c r="I9" s="20">
        <f t="shared" si="1"/>
        <v>0</v>
      </c>
      <c r="J9" s="1"/>
      <c r="K9" s="1"/>
    </row>
    <row r="10" spans="1:11" ht="12.75" customHeight="1" outlineLevel="1">
      <c r="A10" s="17" t="s">
        <v>27</v>
      </c>
      <c r="B10" s="17">
        <v>21301</v>
      </c>
      <c r="C10" s="17" t="s">
        <v>24</v>
      </c>
      <c r="D10" s="18" t="s">
        <v>28</v>
      </c>
      <c r="E10" s="17" t="s">
        <v>20</v>
      </c>
      <c r="F10" s="19">
        <v>6</v>
      </c>
      <c r="G10" s="20"/>
      <c r="H10" s="20">
        <f t="shared" si="0"/>
        <v>0</v>
      </c>
      <c r="I10" s="20">
        <f t="shared" si="1"/>
        <v>0</v>
      </c>
      <c r="J10" s="1"/>
      <c r="K10" s="1"/>
    </row>
    <row r="11" spans="1:11" ht="12.75" customHeight="1" outlineLevel="1">
      <c r="A11" s="17" t="s">
        <v>29</v>
      </c>
      <c r="B11" s="17">
        <v>20501</v>
      </c>
      <c r="C11" s="17" t="s">
        <v>24</v>
      </c>
      <c r="D11" s="18" t="s">
        <v>30</v>
      </c>
      <c r="E11" s="17" t="s">
        <v>26</v>
      </c>
      <c r="F11" s="19">
        <v>1</v>
      </c>
      <c r="G11" s="20"/>
      <c r="H11" s="20">
        <f t="shared" si="0"/>
        <v>0</v>
      </c>
      <c r="I11" s="20">
        <f t="shared" si="1"/>
        <v>0</v>
      </c>
      <c r="J11" s="1"/>
      <c r="K11" s="1"/>
    </row>
    <row r="12" spans="1:11" ht="12.75" customHeight="1" outlineLevel="1">
      <c r="A12" s="17" t="s">
        <v>31</v>
      </c>
      <c r="B12" s="17">
        <v>20701</v>
      </c>
      <c r="C12" s="17" t="s">
        <v>24</v>
      </c>
      <c r="D12" s="18" t="s">
        <v>32</v>
      </c>
      <c r="E12" s="17" t="s">
        <v>20</v>
      </c>
      <c r="F12" s="19">
        <v>18669.439999999999</v>
      </c>
      <c r="G12" s="20"/>
      <c r="H12" s="20">
        <f t="shared" si="0"/>
        <v>0</v>
      </c>
      <c r="I12" s="20">
        <f t="shared" si="1"/>
        <v>0</v>
      </c>
      <c r="J12" s="1"/>
      <c r="K12" s="1"/>
    </row>
    <row r="13" spans="1:11" ht="12.75" customHeight="1" outlineLevel="1">
      <c r="A13" s="17"/>
      <c r="B13" s="17"/>
      <c r="C13" s="17"/>
      <c r="D13" s="21" t="s">
        <v>33</v>
      </c>
      <c r="E13" s="17"/>
      <c r="F13" s="19"/>
      <c r="G13" s="20"/>
      <c r="H13" s="20"/>
      <c r="I13" s="20"/>
      <c r="J13" s="1"/>
      <c r="K13" s="1"/>
    </row>
    <row r="14" spans="1:11" ht="12.75" customHeight="1" outlineLevel="1">
      <c r="A14" s="17" t="s">
        <v>34</v>
      </c>
      <c r="B14" s="17">
        <v>6081</v>
      </c>
      <c r="C14" s="17" t="s">
        <v>18</v>
      </c>
      <c r="D14" s="18" t="s">
        <v>35</v>
      </c>
      <c r="E14" s="17" t="s">
        <v>36</v>
      </c>
      <c r="F14" s="19">
        <v>3733.89</v>
      </c>
      <c r="G14" s="20"/>
      <c r="H14" s="20">
        <f t="shared" ref="H14:H15" si="2">TRUNC(G14*(1+$G$3),2)</f>
        <v>0</v>
      </c>
      <c r="I14" s="20">
        <f t="shared" ref="I14:I15" si="3">H14*F14</f>
        <v>0</v>
      </c>
      <c r="J14" s="1"/>
      <c r="K14" s="1"/>
    </row>
    <row r="15" spans="1:11" ht="12.75" customHeight="1" outlineLevel="1">
      <c r="A15" s="17" t="s">
        <v>37</v>
      </c>
      <c r="B15" s="17">
        <v>41005</v>
      </c>
      <c r="C15" s="17" t="s">
        <v>24</v>
      </c>
      <c r="D15" s="18" t="s">
        <v>38</v>
      </c>
      <c r="E15" s="17" t="s">
        <v>36</v>
      </c>
      <c r="F15" s="19">
        <v>3733.89</v>
      </c>
      <c r="G15" s="20"/>
      <c r="H15" s="20">
        <f t="shared" si="2"/>
        <v>0</v>
      </c>
      <c r="I15" s="20">
        <f t="shared" si="3"/>
        <v>0</v>
      </c>
      <c r="J15" s="1"/>
      <c r="K15" s="1"/>
    </row>
    <row r="16" spans="1:11" ht="12.75" customHeight="1">
      <c r="A16" s="12">
        <v>2</v>
      </c>
      <c r="B16" s="12"/>
      <c r="C16" s="12"/>
      <c r="D16" s="13" t="s">
        <v>39</v>
      </c>
      <c r="E16" s="13"/>
      <c r="F16" s="14"/>
      <c r="G16" s="15"/>
      <c r="H16" s="15"/>
      <c r="I16" s="16">
        <f>SUM(I17:I23)</f>
        <v>0</v>
      </c>
      <c r="J16" s="1"/>
      <c r="K16" s="1"/>
    </row>
    <row r="17" spans="1:11" ht="12.75" customHeight="1" outlineLevel="1">
      <c r="A17" s="17" t="s">
        <v>40</v>
      </c>
      <c r="B17" s="22">
        <v>85184</v>
      </c>
      <c r="C17" s="17" t="s">
        <v>18</v>
      </c>
      <c r="D17" s="18" t="s">
        <v>41</v>
      </c>
      <c r="E17" s="17" t="s">
        <v>20</v>
      </c>
      <c r="F17" s="19">
        <v>8053.28</v>
      </c>
      <c r="G17" s="20"/>
      <c r="H17" s="20">
        <f t="shared" ref="H17:H23" si="4">TRUNC(G17*(1+$G$3),2)</f>
        <v>0</v>
      </c>
      <c r="I17" s="20">
        <f t="shared" ref="I17:I23" si="5">H17*F17</f>
        <v>0</v>
      </c>
      <c r="J17" s="1"/>
      <c r="K17" s="1"/>
    </row>
    <row r="18" spans="1:11" ht="12.75" customHeight="1" outlineLevel="1">
      <c r="A18" s="17" t="s">
        <v>42</v>
      </c>
      <c r="B18" s="17">
        <v>20109</v>
      </c>
      <c r="C18" s="17" t="s">
        <v>24</v>
      </c>
      <c r="D18" s="18" t="s">
        <v>43</v>
      </c>
      <c r="E18" s="17" t="s">
        <v>20</v>
      </c>
      <c r="F18" s="19">
        <v>9440.24</v>
      </c>
      <c r="G18" s="20"/>
      <c r="H18" s="20">
        <f t="shared" si="4"/>
        <v>0</v>
      </c>
      <c r="I18" s="20">
        <f t="shared" si="5"/>
        <v>0</v>
      </c>
      <c r="J18" s="1"/>
      <c r="K18" s="1"/>
    </row>
    <row r="19" spans="1:11" ht="12.75" customHeight="1" outlineLevel="1">
      <c r="A19" s="17" t="s">
        <v>44</v>
      </c>
      <c r="B19" s="17">
        <v>20143</v>
      </c>
      <c r="C19" s="17" t="s">
        <v>24</v>
      </c>
      <c r="D19" s="18" t="s">
        <v>45</v>
      </c>
      <c r="E19" s="17" t="s">
        <v>46</v>
      </c>
      <c r="F19" s="19">
        <v>1622.4</v>
      </c>
      <c r="G19" s="20"/>
      <c r="H19" s="20">
        <f t="shared" si="4"/>
        <v>0</v>
      </c>
      <c r="I19" s="20">
        <f t="shared" si="5"/>
        <v>0</v>
      </c>
      <c r="J19" s="1"/>
      <c r="K19" s="1"/>
    </row>
    <row r="20" spans="1:11" ht="27" customHeight="1" outlineLevel="1">
      <c r="A20" s="17" t="s">
        <v>47</v>
      </c>
      <c r="B20" s="17">
        <v>20160</v>
      </c>
      <c r="C20" s="17" t="s">
        <v>24</v>
      </c>
      <c r="D20" s="18" t="s">
        <v>48</v>
      </c>
      <c r="E20" s="17" t="s">
        <v>20</v>
      </c>
      <c r="F20" s="19">
        <v>1225.1400000000001</v>
      </c>
      <c r="G20" s="20"/>
      <c r="H20" s="20">
        <f t="shared" si="4"/>
        <v>0</v>
      </c>
      <c r="I20" s="20">
        <f t="shared" si="5"/>
        <v>0</v>
      </c>
      <c r="J20" s="1"/>
      <c r="K20" s="1"/>
    </row>
    <row r="21" spans="1:11" ht="12.75" customHeight="1" outlineLevel="1">
      <c r="A21" s="17" t="s">
        <v>49</v>
      </c>
      <c r="B21" s="17">
        <v>20119</v>
      </c>
      <c r="C21" s="17" t="s">
        <v>24</v>
      </c>
      <c r="D21" s="18" t="s">
        <v>50</v>
      </c>
      <c r="E21" s="17" t="s">
        <v>36</v>
      </c>
      <c r="F21" s="19">
        <v>699.09</v>
      </c>
      <c r="G21" s="20"/>
      <c r="H21" s="20">
        <f t="shared" si="4"/>
        <v>0</v>
      </c>
      <c r="I21" s="20">
        <f t="shared" si="5"/>
        <v>0</v>
      </c>
      <c r="J21" s="1"/>
      <c r="K21" s="1"/>
    </row>
    <row r="22" spans="1:11" ht="12.75" customHeight="1" outlineLevel="1">
      <c r="A22" s="17" t="s">
        <v>51</v>
      </c>
      <c r="B22" s="17">
        <v>41005</v>
      </c>
      <c r="C22" s="17" t="s">
        <v>24</v>
      </c>
      <c r="D22" s="18" t="s">
        <v>38</v>
      </c>
      <c r="E22" s="17" t="s">
        <v>36</v>
      </c>
      <c r="F22" s="19">
        <v>2678.78</v>
      </c>
      <c r="G22" s="20"/>
      <c r="H22" s="20">
        <f t="shared" si="4"/>
        <v>0</v>
      </c>
      <c r="I22" s="20">
        <f t="shared" si="5"/>
        <v>0</v>
      </c>
      <c r="J22" s="1"/>
      <c r="K22" s="1"/>
    </row>
    <row r="23" spans="1:11" ht="12.75" customHeight="1" outlineLevel="1">
      <c r="A23" s="17" t="s">
        <v>52</v>
      </c>
      <c r="B23" s="17">
        <v>30106</v>
      </c>
      <c r="C23" s="17" t="s">
        <v>24</v>
      </c>
      <c r="D23" s="18" t="s">
        <v>53</v>
      </c>
      <c r="E23" s="17" t="s">
        <v>36</v>
      </c>
      <c r="F23" s="19">
        <v>2678.78</v>
      </c>
      <c r="G23" s="20"/>
      <c r="H23" s="20">
        <f t="shared" si="4"/>
        <v>0</v>
      </c>
      <c r="I23" s="20">
        <f t="shared" si="5"/>
        <v>0</v>
      </c>
      <c r="J23" s="1"/>
      <c r="K23" s="1"/>
    </row>
    <row r="24" spans="1:11" ht="12.75" customHeight="1">
      <c r="A24" s="12">
        <v>3</v>
      </c>
      <c r="B24" s="12"/>
      <c r="C24" s="12"/>
      <c r="D24" s="13" t="s">
        <v>54</v>
      </c>
      <c r="E24" s="13"/>
      <c r="F24" s="14"/>
      <c r="G24" s="15"/>
      <c r="H24" s="15"/>
      <c r="I24" s="16">
        <f>I25+I31+I37+I43+I48+I53+I58+I63+I68+I73+I78+I82</f>
        <v>0</v>
      </c>
      <c r="J24" s="1"/>
      <c r="K24" s="1"/>
    </row>
    <row r="25" spans="1:11" ht="12.75" customHeight="1" outlineLevel="1">
      <c r="A25" s="12" t="s">
        <v>55</v>
      </c>
      <c r="B25" s="12"/>
      <c r="C25" s="12"/>
      <c r="D25" s="13" t="s">
        <v>56</v>
      </c>
      <c r="E25" s="13"/>
      <c r="F25" s="14"/>
      <c r="G25" s="15"/>
      <c r="H25" s="15"/>
      <c r="I25" s="16">
        <f>SUM(I26:I30)</f>
        <v>0</v>
      </c>
      <c r="J25" s="1"/>
      <c r="K25" s="1"/>
    </row>
    <row r="26" spans="1:11" ht="12.75" customHeight="1" outlineLevel="2">
      <c r="A26" s="17" t="s">
        <v>57</v>
      </c>
      <c r="B26" s="17">
        <v>41140</v>
      </c>
      <c r="C26" s="17" t="s">
        <v>24</v>
      </c>
      <c r="D26" s="18" t="s">
        <v>58</v>
      </c>
      <c r="E26" s="17" t="s">
        <v>20</v>
      </c>
      <c r="F26" s="19">
        <v>4831.6899999999996</v>
      </c>
      <c r="G26" s="20"/>
      <c r="H26" s="20">
        <f t="shared" ref="H26:H30" si="6">TRUNC(G26*(1+$G$3),2)</f>
        <v>0</v>
      </c>
      <c r="I26" s="20">
        <f t="shared" ref="I26:I30" si="7">H26*F26</f>
        <v>0</v>
      </c>
      <c r="J26" s="1"/>
      <c r="K26" s="1"/>
    </row>
    <row r="27" spans="1:11" ht="12.75" customHeight="1" outlineLevel="2">
      <c r="A27" s="17" t="s">
        <v>59</v>
      </c>
      <c r="B27" s="17">
        <v>41002</v>
      </c>
      <c r="C27" s="17" t="s">
        <v>24</v>
      </c>
      <c r="D27" s="18" t="s">
        <v>60</v>
      </c>
      <c r="E27" s="17" t="s">
        <v>20</v>
      </c>
      <c r="F27" s="19">
        <v>4831.6899999999996</v>
      </c>
      <c r="G27" s="20"/>
      <c r="H27" s="20">
        <f t="shared" si="6"/>
        <v>0</v>
      </c>
      <c r="I27" s="20">
        <f t="shared" si="7"/>
        <v>0</v>
      </c>
      <c r="J27" s="1"/>
      <c r="K27" s="1"/>
    </row>
    <row r="28" spans="1:11" ht="12.75" customHeight="1" outlineLevel="2">
      <c r="A28" s="17" t="s">
        <v>61</v>
      </c>
      <c r="B28" s="17">
        <v>220050</v>
      </c>
      <c r="C28" s="17" t="s">
        <v>24</v>
      </c>
      <c r="D28" s="18" t="s">
        <v>62</v>
      </c>
      <c r="E28" s="17" t="s">
        <v>20</v>
      </c>
      <c r="F28" s="19">
        <v>4831.6899999999996</v>
      </c>
      <c r="G28" s="20"/>
      <c r="H28" s="20">
        <f t="shared" si="6"/>
        <v>0</v>
      </c>
      <c r="I28" s="20">
        <f t="shared" si="7"/>
        <v>0</v>
      </c>
      <c r="J28" s="1"/>
      <c r="K28" s="1"/>
    </row>
    <row r="29" spans="1:11" ht="12.75" customHeight="1" outlineLevel="2">
      <c r="A29" s="17" t="s">
        <v>63</v>
      </c>
      <c r="B29" s="17">
        <v>271801</v>
      </c>
      <c r="C29" s="17" t="s">
        <v>24</v>
      </c>
      <c r="D29" s="18" t="s">
        <v>64</v>
      </c>
      <c r="E29" s="17" t="s">
        <v>20</v>
      </c>
      <c r="F29" s="19">
        <v>4831.6899999999996</v>
      </c>
      <c r="G29" s="20"/>
      <c r="H29" s="20">
        <f t="shared" si="6"/>
        <v>0</v>
      </c>
      <c r="I29" s="20">
        <f t="shared" si="7"/>
        <v>0</v>
      </c>
      <c r="J29" s="1"/>
      <c r="K29" s="1"/>
    </row>
    <row r="30" spans="1:11" ht="12.75" customHeight="1" outlineLevel="2">
      <c r="A30" s="17" t="s">
        <v>65</v>
      </c>
      <c r="B30" s="17">
        <v>221104</v>
      </c>
      <c r="C30" s="17" t="s">
        <v>24</v>
      </c>
      <c r="D30" s="18" t="s">
        <v>66</v>
      </c>
      <c r="E30" s="17" t="s">
        <v>20</v>
      </c>
      <c r="F30" s="19">
        <v>4831.6899999999996</v>
      </c>
      <c r="G30" s="20"/>
      <c r="H30" s="20">
        <f t="shared" si="6"/>
        <v>0</v>
      </c>
      <c r="I30" s="20">
        <f t="shared" si="7"/>
        <v>0</v>
      </c>
      <c r="J30" s="1"/>
      <c r="K30" s="1"/>
    </row>
    <row r="31" spans="1:11" ht="12.75" customHeight="1" outlineLevel="1">
      <c r="A31" s="12" t="s">
        <v>67</v>
      </c>
      <c r="B31" s="12"/>
      <c r="C31" s="12"/>
      <c r="D31" s="13" t="s">
        <v>68</v>
      </c>
      <c r="E31" s="13"/>
      <c r="F31" s="14"/>
      <c r="G31" s="15"/>
      <c r="H31" s="15"/>
      <c r="I31" s="16">
        <f>SUM(I32:I36)</f>
        <v>0</v>
      </c>
      <c r="J31" s="1"/>
      <c r="K31" s="1"/>
    </row>
    <row r="32" spans="1:11" ht="12.75" customHeight="1" outlineLevel="2">
      <c r="A32" s="17" t="s">
        <v>69</v>
      </c>
      <c r="B32" s="17">
        <v>41140</v>
      </c>
      <c r="C32" s="17" t="s">
        <v>24</v>
      </c>
      <c r="D32" s="18" t="s">
        <v>58</v>
      </c>
      <c r="E32" s="17" t="s">
        <v>20</v>
      </c>
      <c r="F32" s="19">
        <v>2729.87</v>
      </c>
      <c r="G32" s="20"/>
      <c r="H32" s="20">
        <f t="shared" ref="H32:H36" si="8">TRUNC(G32*(1+$G$3),2)</f>
        <v>0</v>
      </c>
      <c r="I32" s="20">
        <f t="shared" ref="I32:I36" si="9">H32*F32</f>
        <v>0</v>
      </c>
      <c r="J32" s="1"/>
      <c r="K32" s="1"/>
    </row>
    <row r="33" spans="1:11" ht="12.75" customHeight="1" outlineLevel="2">
      <c r="A33" s="17" t="s">
        <v>70</v>
      </c>
      <c r="B33" s="17">
        <v>41002</v>
      </c>
      <c r="C33" s="17" t="s">
        <v>24</v>
      </c>
      <c r="D33" s="18" t="s">
        <v>60</v>
      </c>
      <c r="E33" s="17" t="s">
        <v>20</v>
      </c>
      <c r="F33" s="19">
        <v>2729.87</v>
      </c>
      <c r="G33" s="20"/>
      <c r="H33" s="20">
        <f t="shared" si="8"/>
        <v>0</v>
      </c>
      <c r="I33" s="20">
        <f t="shared" si="9"/>
        <v>0</v>
      </c>
      <c r="J33" s="1"/>
      <c r="K33" s="1"/>
    </row>
    <row r="34" spans="1:11" ht="12.75" customHeight="1" outlineLevel="2">
      <c r="A34" s="17" t="s">
        <v>71</v>
      </c>
      <c r="B34" s="17">
        <v>220050</v>
      </c>
      <c r="C34" s="17" t="s">
        <v>24</v>
      </c>
      <c r="D34" s="18" t="s">
        <v>62</v>
      </c>
      <c r="E34" s="17" t="s">
        <v>20</v>
      </c>
      <c r="F34" s="19">
        <v>2729.87</v>
      </c>
      <c r="G34" s="20"/>
      <c r="H34" s="20">
        <f t="shared" si="8"/>
        <v>0</v>
      </c>
      <c r="I34" s="20">
        <f t="shared" si="9"/>
        <v>0</v>
      </c>
      <c r="J34" s="1"/>
      <c r="K34" s="1"/>
    </row>
    <row r="35" spans="1:11" ht="12.75" customHeight="1" outlineLevel="2">
      <c r="A35" s="17" t="s">
        <v>72</v>
      </c>
      <c r="B35" s="17">
        <v>271802</v>
      </c>
      <c r="C35" s="17" t="s">
        <v>24</v>
      </c>
      <c r="D35" s="18" t="s">
        <v>73</v>
      </c>
      <c r="E35" s="17" t="s">
        <v>20</v>
      </c>
      <c r="F35" s="19">
        <v>2729.87</v>
      </c>
      <c r="G35" s="20"/>
      <c r="H35" s="20">
        <f t="shared" si="8"/>
        <v>0</v>
      </c>
      <c r="I35" s="20">
        <f t="shared" si="9"/>
        <v>0</v>
      </c>
      <c r="J35" s="1"/>
      <c r="K35" s="1"/>
    </row>
    <row r="36" spans="1:11" ht="12.75" customHeight="1" outlineLevel="2">
      <c r="A36" s="17" t="s">
        <v>74</v>
      </c>
      <c r="B36" s="17">
        <v>221104</v>
      </c>
      <c r="C36" s="17" t="s">
        <v>24</v>
      </c>
      <c r="D36" s="18" t="s">
        <v>66</v>
      </c>
      <c r="E36" s="17" t="s">
        <v>20</v>
      </c>
      <c r="F36" s="19">
        <v>2729.87</v>
      </c>
      <c r="G36" s="20"/>
      <c r="H36" s="20">
        <f t="shared" si="8"/>
        <v>0</v>
      </c>
      <c r="I36" s="20">
        <f t="shared" si="9"/>
        <v>0</v>
      </c>
      <c r="J36" s="1"/>
      <c r="K36" s="1"/>
    </row>
    <row r="37" spans="1:11" ht="12.75" customHeight="1" outlineLevel="1">
      <c r="A37" s="12" t="s">
        <v>75</v>
      </c>
      <c r="B37" s="12"/>
      <c r="C37" s="12"/>
      <c r="D37" s="13" t="s">
        <v>76</v>
      </c>
      <c r="E37" s="13"/>
      <c r="F37" s="14"/>
      <c r="G37" s="15"/>
      <c r="H37" s="15"/>
      <c r="I37" s="16">
        <f>SUM(I38:I42)</f>
        <v>0</v>
      </c>
      <c r="J37" s="1"/>
      <c r="K37" s="1"/>
    </row>
    <row r="38" spans="1:11" ht="12.75" customHeight="1" outlineLevel="2">
      <c r="A38" s="17" t="s">
        <v>77</v>
      </c>
      <c r="B38" s="17">
        <v>41140</v>
      </c>
      <c r="C38" s="17" t="s">
        <v>24</v>
      </c>
      <c r="D38" s="18" t="s">
        <v>58</v>
      </c>
      <c r="E38" s="17" t="s">
        <v>20</v>
      </c>
      <c r="F38" s="19">
        <v>2379.9499999999998</v>
      </c>
      <c r="G38" s="20"/>
      <c r="H38" s="20">
        <f t="shared" ref="H38:H42" si="10">TRUNC(G38*(1+$G$3),2)</f>
        <v>0</v>
      </c>
      <c r="I38" s="20">
        <f t="shared" ref="I38:I42" si="11">H38*F38</f>
        <v>0</v>
      </c>
      <c r="J38" s="1"/>
      <c r="K38" s="1"/>
    </row>
    <row r="39" spans="1:11" ht="12.75" customHeight="1" outlineLevel="2">
      <c r="A39" s="17" t="s">
        <v>78</v>
      </c>
      <c r="B39" s="17">
        <v>41002</v>
      </c>
      <c r="C39" s="17" t="s">
        <v>24</v>
      </c>
      <c r="D39" s="18" t="s">
        <v>60</v>
      </c>
      <c r="E39" s="17" t="s">
        <v>20</v>
      </c>
      <c r="F39" s="19">
        <v>2379.9499999999998</v>
      </c>
      <c r="G39" s="20"/>
      <c r="H39" s="20">
        <f t="shared" si="10"/>
        <v>0</v>
      </c>
      <c r="I39" s="20">
        <f t="shared" si="11"/>
        <v>0</v>
      </c>
      <c r="J39" s="1"/>
      <c r="K39" s="1"/>
    </row>
    <row r="40" spans="1:11" ht="12.75" customHeight="1" outlineLevel="2">
      <c r="A40" s="17" t="s">
        <v>79</v>
      </c>
      <c r="B40" s="17">
        <v>220050</v>
      </c>
      <c r="C40" s="17" t="s">
        <v>24</v>
      </c>
      <c r="D40" s="18" t="s">
        <v>62</v>
      </c>
      <c r="E40" s="17" t="s">
        <v>20</v>
      </c>
      <c r="F40" s="19">
        <v>2379.9499999999998</v>
      </c>
      <c r="G40" s="20"/>
      <c r="H40" s="20">
        <f t="shared" si="10"/>
        <v>0</v>
      </c>
      <c r="I40" s="20">
        <f t="shared" si="11"/>
        <v>0</v>
      </c>
      <c r="J40" s="1"/>
      <c r="K40" s="1"/>
    </row>
    <row r="41" spans="1:11" ht="12.75" customHeight="1" outlineLevel="2">
      <c r="A41" s="17" t="s">
        <v>80</v>
      </c>
      <c r="B41" s="17">
        <v>271802</v>
      </c>
      <c r="C41" s="17" t="s">
        <v>24</v>
      </c>
      <c r="D41" s="18" t="s">
        <v>73</v>
      </c>
      <c r="E41" s="17" t="s">
        <v>20</v>
      </c>
      <c r="F41" s="19">
        <v>2379.9499999999998</v>
      </c>
      <c r="G41" s="20"/>
      <c r="H41" s="20">
        <f t="shared" si="10"/>
        <v>0</v>
      </c>
      <c r="I41" s="20">
        <f t="shared" si="11"/>
        <v>0</v>
      </c>
      <c r="J41" s="1"/>
      <c r="K41" s="1"/>
    </row>
    <row r="42" spans="1:11" ht="12.75" customHeight="1" outlineLevel="2">
      <c r="A42" s="17" t="s">
        <v>81</v>
      </c>
      <c r="B42" s="17">
        <v>221104</v>
      </c>
      <c r="C42" s="17" t="s">
        <v>24</v>
      </c>
      <c r="D42" s="18" t="s">
        <v>66</v>
      </c>
      <c r="E42" s="17" t="s">
        <v>20</v>
      </c>
      <c r="F42" s="19">
        <v>2379.9499999999998</v>
      </c>
      <c r="G42" s="20"/>
      <c r="H42" s="20">
        <f t="shared" si="10"/>
        <v>0</v>
      </c>
      <c r="I42" s="20">
        <f t="shared" si="11"/>
        <v>0</v>
      </c>
      <c r="J42" s="1"/>
      <c r="K42" s="1"/>
    </row>
    <row r="43" spans="1:11" ht="12.75" customHeight="1" outlineLevel="1">
      <c r="A43" s="12" t="s">
        <v>82</v>
      </c>
      <c r="B43" s="12"/>
      <c r="C43" s="12"/>
      <c r="D43" s="13" t="s">
        <v>83</v>
      </c>
      <c r="E43" s="13"/>
      <c r="F43" s="14"/>
      <c r="G43" s="15"/>
      <c r="H43" s="15"/>
      <c r="I43" s="16">
        <f>SUM(I44:I47)</f>
        <v>0</v>
      </c>
      <c r="J43" s="1"/>
      <c r="K43" s="1"/>
    </row>
    <row r="44" spans="1:11" ht="12.75" customHeight="1" outlineLevel="2">
      <c r="A44" s="17" t="s">
        <v>84</v>
      </c>
      <c r="B44" s="17">
        <v>41140</v>
      </c>
      <c r="C44" s="17" t="s">
        <v>24</v>
      </c>
      <c r="D44" s="18" t="s">
        <v>58</v>
      </c>
      <c r="E44" s="17" t="s">
        <v>20</v>
      </c>
      <c r="F44" s="19">
        <v>216.89</v>
      </c>
      <c r="G44" s="20"/>
      <c r="H44" s="20">
        <f t="shared" ref="H44:H47" si="12">TRUNC(G44*(1+$G$3),2)</f>
        <v>0</v>
      </c>
      <c r="I44" s="20">
        <f t="shared" ref="I44:I47" si="13">H44*F44</f>
        <v>0</v>
      </c>
      <c r="J44" s="1"/>
      <c r="K44" s="1"/>
    </row>
    <row r="45" spans="1:11" ht="12.75" customHeight="1" outlineLevel="2">
      <c r="A45" s="17" t="s">
        <v>85</v>
      </c>
      <c r="B45" s="17">
        <v>41002</v>
      </c>
      <c r="C45" s="17" t="s">
        <v>24</v>
      </c>
      <c r="D45" s="18" t="s">
        <v>60</v>
      </c>
      <c r="E45" s="17" t="s">
        <v>20</v>
      </c>
      <c r="F45" s="19">
        <v>216.89</v>
      </c>
      <c r="G45" s="20"/>
      <c r="H45" s="20">
        <f t="shared" si="12"/>
        <v>0</v>
      </c>
      <c r="I45" s="20">
        <f t="shared" si="13"/>
        <v>0</v>
      </c>
      <c r="J45" s="1"/>
      <c r="K45" s="1"/>
    </row>
    <row r="46" spans="1:11" ht="12.75" customHeight="1" outlineLevel="2">
      <c r="A46" s="17" t="s">
        <v>86</v>
      </c>
      <c r="B46" s="17">
        <v>220050</v>
      </c>
      <c r="C46" s="17" t="s">
        <v>24</v>
      </c>
      <c r="D46" s="18" t="s">
        <v>62</v>
      </c>
      <c r="E46" s="17" t="s">
        <v>20</v>
      </c>
      <c r="F46" s="19">
        <v>216.89</v>
      </c>
      <c r="G46" s="20"/>
      <c r="H46" s="20">
        <f t="shared" si="12"/>
        <v>0</v>
      </c>
      <c r="I46" s="20">
        <f t="shared" si="13"/>
        <v>0</v>
      </c>
      <c r="J46" s="1"/>
      <c r="K46" s="1"/>
    </row>
    <row r="47" spans="1:11" ht="12.75" customHeight="1" outlineLevel="2">
      <c r="A47" s="17" t="s">
        <v>87</v>
      </c>
      <c r="B47" s="17">
        <v>101735</v>
      </c>
      <c r="C47" s="17" t="s">
        <v>18</v>
      </c>
      <c r="D47" s="18" t="s">
        <v>88</v>
      </c>
      <c r="E47" s="17" t="s">
        <v>20</v>
      </c>
      <c r="F47" s="19">
        <v>216.89</v>
      </c>
      <c r="G47" s="20"/>
      <c r="H47" s="20">
        <f t="shared" si="12"/>
        <v>0</v>
      </c>
      <c r="I47" s="20">
        <f t="shared" si="13"/>
        <v>0</v>
      </c>
      <c r="J47" s="1"/>
      <c r="K47" s="1"/>
    </row>
    <row r="48" spans="1:11" ht="12.75" customHeight="1" outlineLevel="1">
      <c r="A48" s="12" t="s">
        <v>89</v>
      </c>
      <c r="B48" s="12"/>
      <c r="C48" s="12"/>
      <c r="D48" s="13" t="s">
        <v>90</v>
      </c>
      <c r="E48" s="13"/>
      <c r="F48" s="14"/>
      <c r="G48" s="15"/>
      <c r="H48" s="15"/>
      <c r="I48" s="16">
        <f>SUM(I49:I52)</f>
        <v>0</v>
      </c>
      <c r="J48" s="1"/>
      <c r="K48" s="1"/>
    </row>
    <row r="49" spans="1:11" ht="12.75" customHeight="1" outlineLevel="2">
      <c r="A49" s="17" t="s">
        <v>91</v>
      </c>
      <c r="B49" s="17">
        <v>41140</v>
      </c>
      <c r="C49" s="17" t="s">
        <v>24</v>
      </c>
      <c r="D49" s="18" t="s">
        <v>58</v>
      </c>
      <c r="E49" s="17" t="s">
        <v>20</v>
      </c>
      <c r="F49" s="19">
        <v>230.35</v>
      </c>
      <c r="G49" s="20"/>
      <c r="H49" s="20">
        <f t="shared" ref="H49:H52" si="14">TRUNC(G49*(1+$G$3),2)</f>
        <v>0</v>
      </c>
      <c r="I49" s="20">
        <f t="shared" ref="I49:I52" si="15">H49*F49</f>
        <v>0</v>
      </c>
      <c r="J49" s="1"/>
      <c r="K49" s="1"/>
    </row>
    <row r="50" spans="1:11" ht="12.75" customHeight="1" outlineLevel="2">
      <c r="A50" s="17" t="s">
        <v>92</v>
      </c>
      <c r="B50" s="17">
        <v>41002</v>
      </c>
      <c r="C50" s="17" t="s">
        <v>24</v>
      </c>
      <c r="D50" s="18" t="s">
        <v>60</v>
      </c>
      <c r="E50" s="17" t="s">
        <v>20</v>
      </c>
      <c r="F50" s="19">
        <v>230.35</v>
      </c>
      <c r="G50" s="20"/>
      <c r="H50" s="20">
        <f t="shared" si="14"/>
        <v>0</v>
      </c>
      <c r="I50" s="20">
        <f t="shared" si="15"/>
        <v>0</v>
      </c>
      <c r="J50" s="1"/>
      <c r="K50" s="1"/>
    </row>
    <row r="51" spans="1:11" ht="12.75" customHeight="1" outlineLevel="2">
      <c r="A51" s="17" t="s">
        <v>93</v>
      </c>
      <c r="B51" s="17">
        <v>220050</v>
      </c>
      <c r="C51" s="17" t="s">
        <v>24</v>
      </c>
      <c r="D51" s="18" t="s">
        <v>62</v>
      </c>
      <c r="E51" s="17" t="s">
        <v>20</v>
      </c>
      <c r="F51" s="19">
        <v>230.35</v>
      </c>
      <c r="G51" s="20"/>
      <c r="H51" s="20">
        <f t="shared" si="14"/>
        <v>0</v>
      </c>
      <c r="I51" s="20">
        <f t="shared" si="15"/>
        <v>0</v>
      </c>
      <c r="J51" s="1"/>
      <c r="K51" s="1"/>
    </row>
    <row r="52" spans="1:11" ht="12.75" customHeight="1" outlineLevel="2">
      <c r="A52" s="17" t="s">
        <v>94</v>
      </c>
      <c r="B52" s="17">
        <v>101735</v>
      </c>
      <c r="C52" s="17" t="s">
        <v>18</v>
      </c>
      <c r="D52" s="18" t="s">
        <v>88</v>
      </c>
      <c r="E52" s="17" t="s">
        <v>20</v>
      </c>
      <c r="F52" s="19">
        <v>230.35</v>
      </c>
      <c r="G52" s="20"/>
      <c r="H52" s="20">
        <f t="shared" si="14"/>
        <v>0</v>
      </c>
      <c r="I52" s="20">
        <f t="shared" si="15"/>
        <v>0</v>
      </c>
      <c r="J52" s="1"/>
      <c r="K52" s="1"/>
    </row>
    <row r="53" spans="1:11" ht="12.75" customHeight="1" outlineLevel="1">
      <c r="A53" s="12" t="s">
        <v>95</v>
      </c>
      <c r="B53" s="12"/>
      <c r="C53" s="12"/>
      <c r="D53" s="13" t="s">
        <v>96</v>
      </c>
      <c r="E53" s="13"/>
      <c r="F53" s="14"/>
      <c r="G53" s="15"/>
      <c r="H53" s="15"/>
      <c r="I53" s="16">
        <f>SUM(I54:I57)</f>
        <v>0</v>
      </c>
      <c r="J53" s="1"/>
      <c r="K53" s="1"/>
    </row>
    <row r="54" spans="1:11" ht="12.75" customHeight="1" outlineLevel="2">
      <c r="A54" s="17" t="s">
        <v>97</v>
      </c>
      <c r="B54" s="17">
        <v>41140</v>
      </c>
      <c r="C54" s="17" t="s">
        <v>24</v>
      </c>
      <c r="D54" s="18" t="s">
        <v>58</v>
      </c>
      <c r="E54" s="17" t="s">
        <v>20</v>
      </c>
      <c r="F54" s="19">
        <v>215.7</v>
      </c>
      <c r="G54" s="20"/>
      <c r="H54" s="20">
        <f t="shared" ref="H54:H57" si="16">TRUNC(G54*(1+$G$3),2)</f>
        <v>0</v>
      </c>
      <c r="I54" s="20">
        <f t="shared" ref="I54:I57" si="17">H54*F54</f>
        <v>0</v>
      </c>
      <c r="J54" s="1"/>
      <c r="K54" s="1"/>
    </row>
    <row r="55" spans="1:11" ht="12.75" customHeight="1" outlineLevel="2">
      <c r="A55" s="17" t="s">
        <v>98</v>
      </c>
      <c r="B55" s="17">
        <v>41002</v>
      </c>
      <c r="C55" s="17" t="s">
        <v>24</v>
      </c>
      <c r="D55" s="18" t="s">
        <v>60</v>
      </c>
      <c r="E55" s="17" t="s">
        <v>20</v>
      </c>
      <c r="F55" s="19">
        <v>215.7</v>
      </c>
      <c r="G55" s="20"/>
      <c r="H55" s="20">
        <f t="shared" si="16"/>
        <v>0</v>
      </c>
      <c r="I55" s="20">
        <f t="shared" si="17"/>
        <v>0</v>
      </c>
      <c r="J55" s="1"/>
      <c r="K55" s="1"/>
    </row>
    <row r="56" spans="1:11" ht="12.75" customHeight="1" outlineLevel="2">
      <c r="A56" s="17" t="s">
        <v>99</v>
      </c>
      <c r="B56" s="17">
        <v>220050</v>
      </c>
      <c r="C56" s="17" t="s">
        <v>24</v>
      </c>
      <c r="D56" s="18" t="s">
        <v>62</v>
      </c>
      <c r="E56" s="17" t="s">
        <v>20</v>
      </c>
      <c r="F56" s="19">
        <v>215.7</v>
      </c>
      <c r="G56" s="20"/>
      <c r="H56" s="20">
        <f t="shared" si="16"/>
        <v>0</v>
      </c>
      <c r="I56" s="20">
        <f t="shared" si="17"/>
        <v>0</v>
      </c>
      <c r="J56" s="1"/>
      <c r="K56" s="1"/>
    </row>
    <row r="57" spans="1:11" ht="12.75" customHeight="1" outlineLevel="2">
      <c r="A57" s="17" t="s">
        <v>100</v>
      </c>
      <c r="B57" s="17">
        <v>101735</v>
      </c>
      <c r="C57" s="17" t="s">
        <v>18</v>
      </c>
      <c r="D57" s="18" t="s">
        <v>88</v>
      </c>
      <c r="E57" s="17" t="s">
        <v>20</v>
      </c>
      <c r="F57" s="19">
        <v>215.7</v>
      </c>
      <c r="G57" s="20"/>
      <c r="H57" s="20">
        <f t="shared" si="16"/>
        <v>0</v>
      </c>
      <c r="I57" s="20">
        <f t="shared" si="17"/>
        <v>0</v>
      </c>
      <c r="J57" s="1"/>
      <c r="K57" s="1"/>
    </row>
    <row r="58" spans="1:11" ht="12.75" customHeight="1" outlineLevel="1">
      <c r="A58" s="12" t="s">
        <v>101</v>
      </c>
      <c r="B58" s="12"/>
      <c r="C58" s="12"/>
      <c r="D58" s="13" t="s">
        <v>102</v>
      </c>
      <c r="E58" s="13"/>
      <c r="F58" s="14"/>
      <c r="G58" s="15"/>
      <c r="H58" s="15"/>
      <c r="I58" s="16">
        <f>SUM(I59:I62)</f>
        <v>0</v>
      </c>
      <c r="J58" s="1"/>
      <c r="K58" s="1"/>
    </row>
    <row r="59" spans="1:11" ht="12.75" customHeight="1" outlineLevel="2">
      <c r="A59" s="17" t="s">
        <v>103</v>
      </c>
      <c r="B59" s="17">
        <v>41140</v>
      </c>
      <c r="C59" s="17" t="s">
        <v>24</v>
      </c>
      <c r="D59" s="18" t="s">
        <v>58</v>
      </c>
      <c r="E59" s="17" t="s">
        <v>20</v>
      </c>
      <c r="F59" s="19">
        <v>294.52999999999997</v>
      </c>
      <c r="G59" s="20"/>
      <c r="H59" s="20">
        <f t="shared" ref="H59:H62" si="18">TRUNC(G59*(1+$G$3),2)</f>
        <v>0</v>
      </c>
      <c r="I59" s="20">
        <f t="shared" ref="I59:I62" si="19">H59*F59</f>
        <v>0</v>
      </c>
      <c r="J59" s="1"/>
      <c r="K59" s="1"/>
    </row>
    <row r="60" spans="1:11" ht="12.75" customHeight="1" outlineLevel="2">
      <c r="A60" s="17" t="s">
        <v>104</v>
      </c>
      <c r="B60" s="17">
        <v>41002</v>
      </c>
      <c r="C60" s="17" t="s">
        <v>24</v>
      </c>
      <c r="D60" s="18" t="s">
        <v>60</v>
      </c>
      <c r="E60" s="17" t="s">
        <v>20</v>
      </c>
      <c r="F60" s="19">
        <v>294.52999999999997</v>
      </c>
      <c r="G60" s="20"/>
      <c r="H60" s="20">
        <f t="shared" si="18"/>
        <v>0</v>
      </c>
      <c r="I60" s="20">
        <f t="shared" si="19"/>
        <v>0</v>
      </c>
      <c r="J60" s="1"/>
      <c r="K60" s="1"/>
    </row>
    <row r="61" spans="1:11" ht="12.75" customHeight="1" outlineLevel="2">
      <c r="A61" s="17" t="s">
        <v>105</v>
      </c>
      <c r="B61" s="17">
        <v>220050</v>
      </c>
      <c r="C61" s="17" t="s">
        <v>24</v>
      </c>
      <c r="D61" s="18" t="s">
        <v>62</v>
      </c>
      <c r="E61" s="17" t="s">
        <v>20</v>
      </c>
      <c r="F61" s="19">
        <v>294.52999999999997</v>
      </c>
      <c r="G61" s="20"/>
      <c r="H61" s="20">
        <f t="shared" si="18"/>
        <v>0</v>
      </c>
      <c r="I61" s="20">
        <f t="shared" si="19"/>
        <v>0</v>
      </c>
      <c r="J61" s="1"/>
      <c r="K61" s="1"/>
    </row>
    <row r="62" spans="1:11" ht="12.75" customHeight="1" outlineLevel="2">
      <c r="A62" s="17" t="s">
        <v>106</v>
      </c>
      <c r="B62" s="17">
        <v>101735</v>
      </c>
      <c r="C62" s="17" t="s">
        <v>18</v>
      </c>
      <c r="D62" s="18" t="s">
        <v>88</v>
      </c>
      <c r="E62" s="17" t="s">
        <v>20</v>
      </c>
      <c r="F62" s="19">
        <v>294.52999999999997</v>
      </c>
      <c r="G62" s="20"/>
      <c r="H62" s="20">
        <f t="shared" si="18"/>
        <v>0</v>
      </c>
      <c r="I62" s="20">
        <f t="shared" si="19"/>
        <v>0</v>
      </c>
      <c r="J62" s="1"/>
      <c r="K62" s="1"/>
    </row>
    <row r="63" spans="1:11" ht="12.75" customHeight="1" outlineLevel="1">
      <c r="A63" s="12" t="s">
        <v>107</v>
      </c>
      <c r="B63" s="12"/>
      <c r="C63" s="12"/>
      <c r="D63" s="13" t="s">
        <v>108</v>
      </c>
      <c r="E63" s="13"/>
      <c r="F63" s="14"/>
      <c r="G63" s="15"/>
      <c r="H63" s="15"/>
      <c r="I63" s="16">
        <f>SUM(I64:I67)</f>
        <v>0</v>
      </c>
      <c r="J63" s="1"/>
      <c r="K63" s="1"/>
    </row>
    <row r="64" spans="1:11" ht="12.75" customHeight="1" outlineLevel="2">
      <c r="A64" s="17" t="s">
        <v>109</v>
      </c>
      <c r="B64" s="17">
        <v>41140</v>
      </c>
      <c r="C64" s="17" t="s">
        <v>24</v>
      </c>
      <c r="D64" s="18" t="s">
        <v>58</v>
      </c>
      <c r="E64" s="17" t="s">
        <v>20</v>
      </c>
      <c r="F64" s="19">
        <v>307.92</v>
      </c>
      <c r="G64" s="20"/>
      <c r="H64" s="20">
        <f t="shared" ref="H64:H67" si="20">TRUNC(G64*(1+$G$3),2)</f>
        <v>0</v>
      </c>
      <c r="I64" s="20">
        <f t="shared" ref="I64:I67" si="21">H64*F64</f>
        <v>0</v>
      </c>
      <c r="J64" s="1"/>
      <c r="K64" s="1"/>
    </row>
    <row r="65" spans="1:11" ht="12.75" customHeight="1" outlineLevel="2">
      <c r="A65" s="17" t="s">
        <v>110</v>
      </c>
      <c r="B65" s="17">
        <v>41002</v>
      </c>
      <c r="C65" s="17" t="s">
        <v>24</v>
      </c>
      <c r="D65" s="18" t="s">
        <v>60</v>
      </c>
      <c r="E65" s="17" t="s">
        <v>20</v>
      </c>
      <c r="F65" s="19">
        <v>307.92</v>
      </c>
      <c r="G65" s="20"/>
      <c r="H65" s="20">
        <f t="shared" si="20"/>
        <v>0</v>
      </c>
      <c r="I65" s="20">
        <f t="shared" si="21"/>
        <v>0</v>
      </c>
      <c r="J65" s="1"/>
      <c r="K65" s="1"/>
    </row>
    <row r="66" spans="1:11" ht="12.75" customHeight="1" outlineLevel="2">
      <c r="A66" s="17" t="s">
        <v>111</v>
      </c>
      <c r="B66" s="17">
        <v>220050</v>
      </c>
      <c r="C66" s="17" t="s">
        <v>24</v>
      </c>
      <c r="D66" s="18" t="s">
        <v>62</v>
      </c>
      <c r="E66" s="17" t="s">
        <v>20</v>
      </c>
      <c r="F66" s="19">
        <v>307.92</v>
      </c>
      <c r="G66" s="20"/>
      <c r="H66" s="20">
        <f t="shared" si="20"/>
        <v>0</v>
      </c>
      <c r="I66" s="20">
        <f t="shared" si="21"/>
        <v>0</v>
      </c>
      <c r="J66" s="1"/>
      <c r="K66" s="1"/>
    </row>
    <row r="67" spans="1:11" ht="12.75" customHeight="1" outlineLevel="2">
      <c r="A67" s="17" t="s">
        <v>112</v>
      </c>
      <c r="B67" s="17">
        <v>101731</v>
      </c>
      <c r="C67" s="17" t="s">
        <v>18</v>
      </c>
      <c r="D67" s="18" t="s">
        <v>113</v>
      </c>
      <c r="E67" s="17" t="s">
        <v>20</v>
      </c>
      <c r="F67" s="19">
        <v>307.92</v>
      </c>
      <c r="G67" s="20"/>
      <c r="H67" s="20">
        <f t="shared" si="20"/>
        <v>0</v>
      </c>
      <c r="I67" s="20">
        <f t="shared" si="21"/>
        <v>0</v>
      </c>
      <c r="J67" s="1"/>
      <c r="K67" s="1"/>
    </row>
    <row r="68" spans="1:11" ht="12.75" customHeight="1" outlineLevel="1">
      <c r="A68" s="12" t="s">
        <v>114</v>
      </c>
      <c r="B68" s="12"/>
      <c r="C68" s="12"/>
      <c r="D68" s="13" t="s">
        <v>115</v>
      </c>
      <c r="E68" s="13"/>
      <c r="F68" s="14"/>
      <c r="G68" s="15"/>
      <c r="H68" s="15"/>
      <c r="I68" s="16">
        <f>SUM(I69:I72)</f>
        <v>0</v>
      </c>
      <c r="J68" s="1"/>
      <c r="K68" s="1"/>
    </row>
    <row r="69" spans="1:11" ht="12.75" customHeight="1" outlineLevel="2">
      <c r="A69" s="17" t="s">
        <v>116</v>
      </c>
      <c r="B69" s="17">
        <v>41140</v>
      </c>
      <c r="C69" s="17" t="s">
        <v>24</v>
      </c>
      <c r="D69" s="18" t="s">
        <v>58</v>
      </c>
      <c r="E69" s="17" t="s">
        <v>20</v>
      </c>
      <c r="F69" s="19">
        <v>151.32</v>
      </c>
      <c r="G69" s="20"/>
      <c r="H69" s="20">
        <f t="shared" ref="H69:H72" si="22">TRUNC(G69*(1+$G$3),2)</f>
        <v>0</v>
      </c>
      <c r="I69" s="20">
        <f t="shared" ref="I69:I72" si="23">H69*F69</f>
        <v>0</v>
      </c>
      <c r="J69" s="1"/>
      <c r="K69" s="1"/>
    </row>
    <row r="70" spans="1:11" ht="12.75" customHeight="1" outlineLevel="2">
      <c r="A70" s="17" t="s">
        <v>117</v>
      </c>
      <c r="B70" s="17">
        <v>41002</v>
      </c>
      <c r="C70" s="17" t="s">
        <v>24</v>
      </c>
      <c r="D70" s="18" t="s">
        <v>60</v>
      </c>
      <c r="E70" s="17" t="s">
        <v>20</v>
      </c>
      <c r="F70" s="19">
        <v>151.32</v>
      </c>
      <c r="G70" s="20"/>
      <c r="H70" s="20">
        <f t="shared" si="22"/>
        <v>0</v>
      </c>
      <c r="I70" s="20">
        <f t="shared" si="23"/>
        <v>0</v>
      </c>
      <c r="J70" s="1"/>
      <c r="K70" s="1"/>
    </row>
    <row r="71" spans="1:11" ht="12.75" customHeight="1" outlineLevel="2">
      <c r="A71" s="17" t="s">
        <v>118</v>
      </c>
      <c r="B71" s="17">
        <v>220050</v>
      </c>
      <c r="C71" s="17" t="s">
        <v>24</v>
      </c>
      <c r="D71" s="18" t="s">
        <v>62</v>
      </c>
      <c r="E71" s="17" t="s">
        <v>20</v>
      </c>
      <c r="F71" s="19">
        <v>151.32</v>
      </c>
      <c r="G71" s="20"/>
      <c r="H71" s="20">
        <f t="shared" si="22"/>
        <v>0</v>
      </c>
      <c r="I71" s="20">
        <f t="shared" si="23"/>
        <v>0</v>
      </c>
      <c r="J71" s="1"/>
      <c r="K71" s="1"/>
    </row>
    <row r="72" spans="1:11" ht="12.75" customHeight="1" outlineLevel="2">
      <c r="A72" s="17" t="s">
        <v>119</v>
      </c>
      <c r="B72" s="17" t="s">
        <v>120</v>
      </c>
      <c r="C72" s="17" t="s">
        <v>121</v>
      </c>
      <c r="D72" s="18" t="s">
        <v>122</v>
      </c>
      <c r="E72" s="17" t="s">
        <v>20</v>
      </c>
      <c r="F72" s="19">
        <v>151.32</v>
      </c>
      <c r="G72" s="20"/>
      <c r="H72" s="20">
        <f t="shared" si="22"/>
        <v>0</v>
      </c>
      <c r="I72" s="20">
        <f t="shared" si="23"/>
        <v>0</v>
      </c>
      <c r="J72" s="1"/>
      <c r="K72" s="1"/>
    </row>
    <row r="73" spans="1:11" ht="12.75" customHeight="1" outlineLevel="1">
      <c r="A73" s="12" t="s">
        <v>123</v>
      </c>
      <c r="B73" s="12"/>
      <c r="C73" s="12"/>
      <c r="D73" s="13" t="s">
        <v>124</v>
      </c>
      <c r="E73" s="13"/>
      <c r="F73" s="14"/>
      <c r="G73" s="15"/>
      <c r="H73" s="15"/>
      <c r="I73" s="16">
        <f>SUM(I74:I77)</f>
        <v>0</v>
      </c>
      <c r="J73" s="1"/>
      <c r="K73" s="1"/>
    </row>
    <row r="74" spans="1:11" ht="12.75" customHeight="1" outlineLevel="2">
      <c r="A74" s="17" t="s">
        <v>125</v>
      </c>
      <c r="B74" s="17">
        <v>41140</v>
      </c>
      <c r="C74" s="17" t="s">
        <v>24</v>
      </c>
      <c r="D74" s="18" t="s">
        <v>58</v>
      </c>
      <c r="E74" s="17" t="s">
        <v>20</v>
      </c>
      <c r="F74" s="19">
        <v>978.03</v>
      </c>
      <c r="G74" s="20"/>
      <c r="H74" s="20">
        <f t="shared" ref="H74:H77" si="24">TRUNC(G74*(1+$G$3),2)</f>
        <v>0</v>
      </c>
      <c r="I74" s="20">
        <f t="shared" ref="I74:I77" si="25">H74*F74</f>
        <v>0</v>
      </c>
      <c r="J74" s="1"/>
      <c r="K74" s="1"/>
    </row>
    <row r="75" spans="1:11" ht="12.75" customHeight="1" outlineLevel="2">
      <c r="A75" s="17" t="s">
        <v>126</v>
      </c>
      <c r="B75" s="17">
        <v>41002</v>
      </c>
      <c r="C75" s="17" t="s">
        <v>24</v>
      </c>
      <c r="D75" s="18" t="s">
        <v>60</v>
      </c>
      <c r="E75" s="17" t="s">
        <v>20</v>
      </c>
      <c r="F75" s="19">
        <v>978.03</v>
      </c>
      <c r="G75" s="20"/>
      <c r="H75" s="20">
        <f t="shared" si="24"/>
        <v>0</v>
      </c>
      <c r="I75" s="20">
        <f t="shared" si="25"/>
        <v>0</v>
      </c>
      <c r="J75" s="1"/>
      <c r="K75" s="1"/>
    </row>
    <row r="76" spans="1:11" ht="12.75" customHeight="1" outlineLevel="2">
      <c r="A76" s="17" t="s">
        <v>127</v>
      </c>
      <c r="B76" s="17">
        <v>220101</v>
      </c>
      <c r="C76" s="17" t="s">
        <v>24</v>
      </c>
      <c r="D76" s="18" t="s">
        <v>128</v>
      </c>
      <c r="E76" s="17" t="s">
        <v>20</v>
      </c>
      <c r="F76" s="19">
        <v>978.03</v>
      </c>
      <c r="G76" s="20"/>
      <c r="H76" s="20">
        <f t="shared" si="24"/>
        <v>0</v>
      </c>
      <c r="I76" s="20">
        <f t="shared" si="25"/>
        <v>0</v>
      </c>
      <c r="J76" s="1"/>
      <c r="K76" s="1"/>
    </row>
    <row r="77" spans="1:11" ht="12.75" customHeight="1" outlineLevel="2">
      <c r="A77" s="17" t="s">
        <v>129</v>
      </c>
      <c r="B77" s="17">
        <v>221126</v>
      </c>
      <c r="C77" s="17" t="s">
        <v>24</v>
      </c>
      <c r="D77" s="18" t="s">
        <v>130</v>
      </c>
      <c r="E77" s="17" t="s">
        <v>20</v>
      </c>
      <c r="F77" s="19">
        <v>978.03</v>
      </c>
      <c r="G77" s="20"/>
      <c r="H77" s="20">
        <f t="shared" si="24"/>
        <v>0</v>
      </c>
      <c r="I77" s="20">
        <f t="shared" si="25"/>
        <v>0</v>
      </c>
      <c r="J77" s="1"/>
      <c r="K77" s="1"/>
    </row>
    <row r="78" spans="1:11" ht="12.75" customHeight="1" outlineLevel="1">
      <c r="A78" s="12" t="s">
        <v>131</v>
      </c>
      <c r="B78" s="12"/>
      <c r="C78" s="12"/>
      <c r="D78" s="13" t="s">
        <v>132</v>
      </c>
      <c r="E78" s="13"/>
      <c r="F78" s="14"/>
      <c r="G78" s="15"/>
      <c r="H78" s="15"/>
      <c r="I78" s="16">
        <f>SUM(I79:I81)</f>
        <v>0</v>
      </c>
      <c r="J78" s="1"/>
      <c r="K78" s="1"/>
    </row>
    <row r="79" spans="1:11" ht="12.75" customHeight="1" outlineLevel="2">
      <c r="A79" s="17" t="s">
        <v>133</v>
      </c>
      <c r="B79" s="17">
        <v>271711</v>
      </c>
      <c r="C79" s="17" t="s">
        <v>24</v>
      </c>
      <c r="D79" s="18" t="s">
        <v>134</v>
      </c>
      <c r="E79" s="17" t="s">
        <v>46</v>
      </c>
      <c r="F79" s="19">
        <v>757.42</v>
      </c>
      <c r="G79" s="20"/>
      <c r="H79" s="20">
        <f t="shared" ref="H79:H81" si="26">TRUNC(G79*(1+$G$3),2)</f>
        <v>0</v>
      </c>
      <c r="I79" s="20">
        <f t="shared" ref="I79:I81" si="27">H79*F79</f>
        <v>0</v>
      </c>
      <c r="J79" s="1"/>
      <c r="K79" s="1"/>
    </row>
    <row r="80" spans="1:11" ht="12.75" customHeight="1" outlineLevel="2">
      <c r="A80" s="17" t="s">
        <v>135</v>
      </c>
      <c r="B80" s="17">
        <v>260204</v>
      </c>
      <c r="C80" s="17" t="s">
        <v>24</v>
      </c>
      <c r="D80" s="18" t="s">
        <v>136</v>
      </c>
      <c r="E80" s="17" t="s">
        <v>20</v>
      </c>
      <c r="F80" s="19">
        <v>189.48</v>
      </c>
      <c r="G80" s="20"/>
      <c r="H80" s="20">
        <f t="shared" si="26"/>
        <v>0</v>
      </c>
      <c r="I80" s="20">
        <f t="shared" si="27"/>
        <v>0</v>
      </c>
      <c r="J80" s="1"/>
      <c r="K80" s="1"/>
    </row>
    <row r="81" spans="1:11" ht="12.75" customHeight="1" outlineLevel="2">
      <c r="A81" s="17" t="s">
        <v>137</v>
      </c>
      <c r="B81" s="17" t="s">
        <v>138</v>
      </c>
      <c r="C81" s="17" t="s">
        <v>121</v>
      </c>
      <c r="D81" s="18" t="s">
        <v>139</v>
      </c>
      <c r="E81" s="17" t="s">
        <v>140</v>
      </c>
      <c r="F81" s="19">
        <v>2302.7199999999998</v>
      </c>
      <c r="G81" s="20"/>
      <c r="H81" s="20">
        <f t="shared" si="26"/>
        <v>0</v>
      </c>
      <c r="I81" s="20">
        <f t="shared" si="27"/>
        <v>0</v>
      </c>
      <c r="J81" s="1"/>
      <c r="K81" s="1"/>
    </row>
    <row r="82" spans="1:11" ht="12.75" customHeight="1" outlineLevel="1">
      <c r="A82" s="12" t="s">
        <v>141</v>
      </c>
      <c r="B82" s="12"/>
      <c r="C82" s="12"/>
      <c r="D82" s="13" t="s">
        <v>142</v>
      </c>
      <c r="E82" s="13"/>
      <c r="F82" s="14"/>
      <c r="G82" s="15"/>
      <c r="H82" s="15"/>
      <c r="I82" s="16">
        <f>I83</f>
        <v>0</v>
      </c>
      <c r="J82" s="1"/>
      <c r="K82" s="1"/>
    </row>
    <row r="83" spans="1:11" ht="12.75" customHeight="1" outlineLevel="2">
      <c r="A83" s="17" t="s">
        <v>143</v>
      </c>
      <c r="B83" s="17" t="s">
        <v>144</v>
      </c>
      <c r="C83" s="17" t="s">
        <v>121</v>
      </c>
      <c r="D83" s="18" t="s">
        <v>145</v>
      </c>
      <c r="E83" s="17" t="s">
        <v>146</v>
      </c>
      <c r="F83" s="19">
        <v>10</v>
      </c>
      <c r="G83" s="20"/>
      <c r="H83" s="20">
        <f>TRUNC(G83*(1+$G$3),2)</f>
        <v>0</v>
      </c>
      <c r="I83" s="20">
        <f>H83*F83</f>
        <v>0</v>
      </c>
      <c r="J83" s="1"/>
      <c r="K83" s="1"/>
    </row>
    <row r="84" spans="1:11" ht="12.75" customHeight="1">
      <c r="A84" s="12">
        <v>4</v>
      </c>
      <c r="B84" s="12"/>
      <c r="C84" s="12"/>
      <c r="D84" s="13" t="s">
        <v>147</v>
      </c>
      <c r="E84" s="13"/>
      <c r="F84" s="14"/>
      <c r="G84" s="15"/>
      <c r="H84" s="15"/>
      <c r="I84" s="16">
        <f>I85+I87+I104+I106</f>
        <v>0</v>
      </c>
      <c r="J84" s="1"/>
      <c r="K84" s="1"/>
    </row>
    <row r="85" spans="1:11" ht="12.75" customHeight="1" outlineLevel="1">
      <c r="A85" s="12" t="s">
        <v>148</v>
      </c>
      <c r="B85" s="12"/>
      <c r="C85" s="12"/>
      <c r="D85" s="13" t="s">
        <v>149</v>
      </c>
      <c r="E85" s="13"/>
      <c r="F85" s="14"/>
      <c r="G85" s="15"/>
      <c r="H85" s="15"/>
      <c r="I85" s="16">
        <f>I86</f>
        <v>0</v>
      </c>
      <c r="J85" s="1"/>
      <c r="K85" s="1"/>
    </row>
    <row r="86" spans="1:11" ht="12.75" customHeight="1" outlineLevel="2">
      <c r="A86" s="17" t="s">
        <v>150</v>
      </c>
      <c r="B86" s="17" t="s">
        <v>151</v>
      </c>
      <c r="C86" s="17" t="s">
        <v>121</v>
      </c>
      <c r="D86" s="18" t="s">
        <v>152</v>
      </c>
      <c r="E86" s="17" t="s">
        <v>140</v>
      </c>
      <c r="F86" s="19">
        <v>96.86</v>
      </c>
      <c r="G86" s="20"/>
      <c r="H86" s="20">
        <f>TRUNC(G86*(1+$G$3),2)</f>
        <v>0</v>
      </c>
      <c r="I86" s="20">
        <f>H86*F86</f>
        <v>0</v>
      </c>
      <c r="J86" s="1"/>
      <c r="K86" s="1"/>
    </row>
    <row r="87" spans="1:11" ht="12.75" customHeight="1" outlineLevel="1">
      <c r="A87" s="12" t="s">
        <v>153</v>
      </c>
      <c r="B87" s="12"/>
      <c r="C87" s="12"/>
      <c r="D87" s="13" t="s">
        <v>154</v>
      </c>
      <c r="E87" s="13"/>
      <c r="F87" s="14"/>
      <c r="G87" s="15"/>
      <c r="H87" s="15"/>
      <c r="I87" s="16">
        <f>I88+I92</f>
        <v>0</v>
      </c>
      <c r="J87" s="1"/>
      <c r="K87" s="1"/>
    </row>
    <row r="88" spans="1:11" ht="12.75" customHeight="1" outlineLevel="2">
      <c r="A88" s="12" t="s">
        <v>155</v>
      </c>
      <c r="B88" s="12"/>
      <c r="C88" s="12"/>
      <c r="D88" s="13" t="s">
        <v>156</v>
      </c>
      <c r="E88" s="13"/>
      <c r="F88" s="14"/>
      <c r="G88" s="15"/>
      <c r="H88" s="15"/>
      <c r="I88" s="16">
        <f>SUM(I89:I91)</f>
        <v>0</v>
      </c>
      <c r="J88" s="1"/>
      <c r="K88" s="1"/>
    </row>
    <row r="89" spans="1:11" ht="12.75" customHeight="1" outlineLevel="2">
      <c r="A89" s="17" t="s">
        <v>157</v>
      </c>
      <c r="B89" s="17">
        <v>270621</v>
      </c>
      <c r="C89" s="17" t="s">
        <v>24</v>
      </c>
      <c r="D89" s="18" t="s">
        <v>158</v>
      </c>
      <c r="E89" s="17" t="s">
        <v>20</v>
      </c>
      <c r="F89" s="19">
        <v>1110.94</v>
      </c>
      <c r="G89" s="20"/>
      <c r="H89" s="20">
        <f t="shared" ref="H89:H91" si="28">TRUNC(G89*(1+$G$3),2)</f>
        <v>0</v>
      </c>
      <c r="I89" s="20">
        <f t="shared" ref="I89:I91" si="29">H89*F89</f>
        <v>0</v>
      </c>
      <c r="J89" s="1"/>
      <c r="K89" s="1"/>
    </row>
    <row r="90" spans="1:11" ht="12.75" customHeight="1" outlineLevel="2">
      <c r="A90" s="17" t="s">
        <v>159</v>
      </c>
      <c r="B90" s="17">
        <v>261504</v>
      </c>
      <c r="C90" s="17" t="s">
        <v>24</v>
      </c>
      <c r="D90" s="18" t="s">
        <v>160</v>
      </c>
      <c r="E90" s="17" t="s">
        <v>20</v>
      </c>
      <c r="F90" s="19">
        <v>2221.88</v>
      </c>
      <c r="G90" s="20"/>
      <c r="H90" s="20">
        <f t="shared" si="28"/>
        <v>0</v>
      </c>
      <c r="I90" s="20">
        <f t="shared" si="29"/>
        <v>0</v>
      </c>
      <c r="J90" s="1"/>
      <c r="K90" s="1"/>
    </row>
    <row r="91" spans="1:11" ht="12.75" customHeight="1" outlineLevel="2">
      <c r="A91" s="17" t="s">
        <v>161</v>
      </c>
      <c r="B91" s="17">
        <v>180305</v>
      </c>
      <c r="C91" s="17" t="s">
        <v>24</v>
      </c>
      <c r="D91" s="18" t="s">
        <v>162</v>
      </c>
      <c r="E91" s="17" t="s">
        <v>20</v>
      </c>
      <c r="F91" s="19">
        <v>25.65</v>
      </c>
      <c r="G91" s="20"/>
      <c r="H91" s="20">
        <f t="shared" si="28"/>
        <v>0</v>
      </c>
      <c r="I91" s="20">
        <f t="shared" si="29"/>
        <v>0</v>
      </c>
      <c r="J91" s="1"/>
      <c r="K91" s="1"/>
    </row>
    <row r="92" spans="1:11" ht="12.75" customHeight="1" outlineLevel="2">
      <c r="A92" s="12" t="s">
        <v>163</v>
      </c>
      <c r="B92" s="12"/>
      <c r="C92" s="12"/>
      <c r="D92" s="13" t="s">
        <v>164</v>
      </c>
      <c r="E92" s="13"/>
      <c r="F92" s="14"/>
      <c r="G92" s="15"/>
      <c r="H92" s="15"/>
      <c r="I92" s="16">
        <f>SUM(I93:I103)</f>
        <v>0</v>
      </c>
      <c r="J92" s="1"/>
      <c r="K92" s="1"/>
    </row>
    <row r="93" spans="1:11" ht="12.75" customHeight="1" outlineLevel="2">
      <c r="A93" s="17" t="s">
        <v>165</v>
      </c>
      <c r="B93" s="17">
        <v>50301</v>
      </c>
      <c r="C93" s="17" t="s">
        <v>24</v>
      </c>
      <c r="D93" s="18" t="s">
        <v>166</v>
      </c>
      <c r="E93" s="17" t="s">
        <v>140</v>
      </c>
      <c r="F93" s="19">
        <v>102</v>
      </c>
      <c r="G93" s="20"/>
      <c r="H93" s="20">
        <f t="shared" ref="H93:H103" si="30">TRUNC(G93*(1+$G$3),2)</f>
        <v>0</v>
      </c>
      <c r="I93" s="20">
        <f t="shared" ref="I93:I103" si="31">H93*F93</f>
        <v>0</v>
      </c>
      <c r="J93" s="1"/>
      <c r="K93" s="1"/>
    </row>
    <row r="94" spans="1:11" ht="12.75" customHeight="1" outlineLevel="2">
      <c r="A94" s="17" t="s">
        <v>167</v>
      </c>
      <c r="B94" s="17">
        <v>60202</v>
      </c>
      <c r="C94" s="17" t="s">
        <v>24</v>
      </c>
      <c r="D94" s="18" t="s">
        <v>168</v>
      </c>
      <c r="E94" s="17" t="s">
        <v>20</v>
      </c>
      <c r="F94" s="19">
        <v>121.56</v>
      </c>
      <c r="G94" s="20"/>
      <c r="H94" s="20">
        <f t="shared" si="30"/>
        <v>0</v>
      </c>
      <c r="I94" s="20">
        <f t="shared" si="31"/>
        <v>0</v>
      </c>
      <c r="J94" s="1"/>
      <c r="K94" s="1"/>
    </row>
    <row r="95" spans="1:11" ht="12.75" customHeight="1" outlineLevel="2">
      <c r="A95" s="17" t="s">
        <v>169</v>
      </c>
      <c r="B95" s="17">
        <v>51015</v>
      </c>
      <c r="C95" s="17" t="s">
        <v>24</v>
      </c>
      <c r="D95" s="18" t="s">
        <v>170</v>
      </c>
      <c r="E95" s="17" t="s">
        <v>36</v>
      </c>
      <c r="F95" s="19">
        <v>9.1199999999999992</v>
      </c>
      <c r="G95" s="20"/>
      <c r="H95" s="20">
        <f t="shared" si="30"/>
        <v>0</v>
      </c>
      <c r="I95" s="20">
        <f t="shared" si="31"/>
        <v>0</v>
      </c>
      <c r="J95" s="1"/>
      <c r="K95" s="1"/>
    </row>
    <row r="96" spans="1:11" ht="12.75" customHeight="1" outlineLevel="2">
      <c r="A96" s="17" t="s">
        <v>171</v>
      </c>
      <c r="B96" s="17">
        <v>51026</v>
      </c>
      <c r="C96" s="17" t="s">
        <v>24</v>
      </c>
      <c r="D96" s="18" t="s">
        <v>172</v>
      </c>
      <c r="E96" s="17" t="s">
        <v>36</v>
      </c>
      <c r="F96" s="19">
        <v>9.1199999999999992</v>
      </c>
      <c r="G96" s="20"/>
      <c r="H96" s="20">
        <f t="shared" si="30"/>
        <v>0</v>
      </c>
      <c r="I96" s="20">
        <f t="shared" si="31"/>
        <v>0</v>
      </c>
      <c r="J96" s="1"/>
      <c r="K96" s="1"/>
    </row>
    <row r="97" spans="1:11" ht="12.75" customHeight="1" outlineLevel="2">
      <c r="A97" s="17" t="s">
        <v>173</v>
      </c>
      <c r="B97" s="17">
        <v>52014</v>
      </c>
      <c r="C97" s="17" t="s">
        <v>24</v>
      </c>
      <c r="D97" s="18" t="s">
        <v>174</v>
      </c>
      <c r="E97" s="17" t="s">
        <v>175</v>
      </c>
      <c r="F97" s="19">
        <v>156</v>
      </c>
      <c r="G97" s="20"/>
      <c r="H97" s="20">
        <f t="shared" si="30"/>
        <v>0</v>
      </c>
      <c r="I97" s="20">
        <f t="shared" si="31"/>
        <v>0</v>
      </c>
      <c r="J97" s="1"/>
      <c r="K97" s="1"/>
    </row>
    <row r="98" spans="1:11" ht="12.75" customHeight="1" outlineLevel="2">
      <c r="A98" s="17" t="s">
        <v>176</v>
      </c>
      <c r="B98" s="17">
        <v>52004</v>
      </c>
      <c r="C98" s="17" t="s">
        <v>24</v>
      </c>
      <c r="D98" s="18" t="s">
        <v>177</v>
      </c>
      <c r="E98" s="17" t="s">
        <v>175</v>
      </c>
      <c r="F98" s="19">
        <v>320.11</v>
      </c>
      <c r="G98" s="20"/>
      <c r="H98" s="20">
        <f t="shared" si="30"/>
        <v>0</v>
      </c>
      <c r="I98" s="20">
        <f t="shared" si="31"/>
        <v>0</v>
      </c>
      <c r="J98" s="1"/>
      <c r="K98" s="1"/>
    </row>
    <row r="99" spans="1:11" ht="12.75" customHeight="1" outlineLevel="2">
      <c r="A99" s="17" t="s">
        <v>178</v>
      </c>
      <c r="B99" s="17">
        <v>100201</v>
      </c>
      <c r="C99" s="17" t="s">
        <v>24</v>
      </c>
      <c r="D99" s="18" t="s">
        <v>179</v>
      </c>
      <c r="E99" s="17" t="s">
        <v>20</v>
      </c>
      <c r="F99" s="19">
        <v>101.3</v>
      </c>
      <c r="G99" s="20"/>
      <c r="H99" s="20">
        <f t="shared" si="30"/>
        <v>0</v>
      </c>
      <c r="I99" s="20">
        <f t="shared" si="31"/>
        <v>0</v>
      </c>
      <c r="J99" s="1"/>
      <c r="K99" s="1"/>
    </row>
    <row r="100" spans="1:11" ht="12.75" customHeight="1" outlineLevel="2">
      <c r="A100" s="17" t="s">
        <v>180</v>
      </c>
      <c r="B100" s="17">
        <v>200101</v>
      </c>
      <c r="C100" s="17" t="s">
        <v>24</v>
      </c>
      <c r="D100" s="18" t="s">
        <v>181</v>
      </c>
      <c r="E100" s="17" t="s">
        <v>20</v>
      </c>
      <c r="F100" s="19">
        <v>202.6</v>
      </c>
      <c r="G100" s="20"/>
      <c r="H100" s="20">
        <f t="shared" si="30"/>
        <v>0</v>
      </c>
      <c r="I100" s="20">
        <f t="shared" si="31"/>
        <v>0</v>
      </c>
      <c r="J100" s="1"/>
      <c r="K100" s="1"/>
    </row>
    <row r="101" spans="1:11" ht="12.75" customHeight="1" outlineLevel="2">
      <c r="A101" s="17" t="s">
        <v>182</v>
      </c>
      <c r="B101" s="17">
        <v>200200</v>
      </c>
      <c r="C101" s="17" t="s">
        <v>24</v>
      </c>
      <c r="D101" s="18" t="s">
        <v>183</v>
      </c>
      <c r="E101" s="17" t="s">
        <v>20</v>
      </c>
      <c r="F101" s="19">
        <v>202.6</v>
      </c>
      <c r="G101" s="20"/>
      <c r="H101" s="20">
        <f t="shared" si="30"/>
        <v>0</v>
      </c>
      <c r="I101" s="20">
        <f t="shared" si="31"/>
        <v>0</v>
      </c>
      <c r="J101" s="1"/>
      <c r="K101" s="1"/>
    </row>
    <row r="102" spans="1:11" ht="12.75" customHeight="1" outlineLevel="2">
      <c r="A102" s="17" t="s">
        <v>184</v>
      </c>
      <c r="B102" s="17">
        <v>130152</v>
      </c>
      <c r="C102" s="17" t="s">
        <v>24</v>
      </c>
      <c r="D102" s="18" t="s">
        <v>185</v>
      </c>
      <c r="E102" s="17" t="s">
        <v>20</v>
      </c>
      <c r="F102" s="19">
        <v>202.6</v>
      </c>
      <c r="G102" s="20"/>
      <c r="H102" s="20">
        <f t="shared" si="30"/>
        <v>0</v>
      </c>
      <c r="I102" s="20">
        <f t="shared" si="31"/>
        <v>0</v>
      </c>
      <c r="J102" s="1"/>
      <c r="K102" s="1"/>
    </row>
    <row r="103" spans="1:11" ht="12.75" customHeight="1" outlineLevel="2">
      <c r="A103" s="17" t="s">
        <v>186</v>
      </c>
      <c r="B103" s="17">
        <v>261000</v>
      </c>
      <c r="C103" s="17" t="s">
        <v>24</v>
      </c>
      <c r="D103" s="18" t="s">
        <v>187</v>
      </c>
      <c r="E103" s="17" t="s">
        <v>20</v>
      </c>
      <c r="F103" s="19">
        <v>202.6</v>
      </c>
      <c r="G103" s="20"/>
      <c r="H103" s="20">
        <f t="shared" si="30"/>
        <v>0</v>
      </c>
      <c r="I103" s="20">
        <f t="shared" si="31"/>
        <v>0</v>
      </c>
      <c r="J103" s="1"/>
      <c r="K103" s="1"/>
    </row>
    <row r="104" spans="1:11" ht="12.75" customHeight="1" outlineLevel="1">
      <c r="A104" s="12" t="s">
        <v>188</v>
      </c>
      <c r="B104" s="12"/>
      <c r="C104" s="12"/>
      <c r="D104" s="13" t="s">
        <v>189</v>
      </c>
      <c r="E104" s="13"/>
      <c r="F104" s="14"/>
      <c r="G104" s="15"/>
      <c r="H104" s="15"/>
      <c r="I104" s="16">
        <f>I105</f>
        <v>0</v>
      </c>
      <c r="J104" s="1"/>
      <c r="K104" s="1"/>
    </row>
    <row r="105" spans="1:11" ht="12.75" customHeight="1" outlineLevel="2">
      <c r="A105" s="17" t="s">
        <v>190</v>
      </c>
      <c r="B105" s="17" t="s">
        <v>191</v>
      </c>
      <c r="C105" s="17" t="s">
        <v>121</v>
      </c>
      <c r="D105" s="18" t="s">
        <v>192</v>
      </c>
      <c r="E105" s="17">
        <v>1</v>
      </c>
      <c r="F105" s="19">
        <v>2</v>
      </c>
      <c r="G105" s="20"/>
      <c r="H105" s="20">
        <f>TRUNC(G105*(1+$G$3),2)</f>
        <v>0</v>
      </c>
      <c r="I105" s="20">
        <f>H105*F105</f>
        <v>0</v>
      </c>
      <c r="J105" s="1"/>
      <c r="K105" s="1"/>
    </row>
    <row r="106" spans="1:11" ht="12.75" customHeight="1" outlineLevel="1">
      <c r="A106" s="12" t="s">
        <v>193</v>
      </c>
      <c r="B106" s="12"/>
      <c r="C106" s="12"/>
      <c r="D106" s="13" t="s">
        <v>194</v>
      </c>
      <c r="E106" s="13"/>
      <c r="F106" s="14"/>
      <c r="G106" s="15"/>
      <c r="H106" s="15"/>
      <c r="I106" s="16">
        <f>I107</f>
        <v>0</v>
      </c>
      <c r="J106" s="1"/>
      <c r="K106" s="1"/>
    </row>
    <row r="107" spans="1:11" ht="12.75" customHeight="1" outlineLevel="2">
      <c r="A107" s="17" t="s">
        <v>195</v>
      </c>
      <c r="B107" s="17">
        <v>271106</v>
      </c>
      <c r="C107" s="17" t="s">
        <v>24</v>
      </c>
      <c r="D107" s="18" t="s">
        <v>196</v>
      </c>
      <c r="E107" s="17" t="s">
        <v>197</v>
      </c>
      <c r="F107" s="19">
        <v>1</v>
      </c>
      <c r="G107" s="20"/>
      <c r="H107" s="20">
        <f>TRUNC(G107*(1+$G$3),2)</f>
        <v>0</v>
      </c>
      <c r="I107" s="20">
        <f>H107*F107</f>
        <v>0</v>
      </c>
      <c r="J107" s="1"/>
      <c r="K107" s="1"/>
    </row>
    <row r="108" spans="1:11" ht="12.75" customHeight="1">
      <c r="A108" s="12">
        <v>5</v>
      </c>
      <c r="B108" s="12"/>
      <c r="C108" s="12"/>
      <c r="D108" s="13" t="s">
        <v>198</v>
      </c>
      <c r="E108" s="13"/>
      <c r="F108" s="14"/>
      <c r="G108" s="15"/>
      <c r="H108" s="15"/>
      <c r="I108" s="16">
        <f>I109+I112+I128</f>
        <v>0</v>
      </c>
      <c r="J108" s="1"/>
      <c r="K108" s="1"/>
    </row>
    <row r="109" spans="1:11" ht="12.75" customHeight="1" outlineLevel="1">
      <c r="A109" s="12" t="s">
        <v>199</v>
      </c>
      <c r="B109" s="12"/>
      <c r="C109" s="12"/>
      <c r="D109" s="13" t="s">
        <v>200</v>
      </c>
      <c r="E109" s="13"/>
      <c r="F109" s="14"/>
      <c r="G109" s="15"/>
      <c r="H109" s="15"/>
      <c r="I109" s="16">
        <f>SUM(I110:I111)</f>
        <v>0</v>
      </c>
      <c r="J109" s="1"/>
      <c r="K109" s="1"/>
    </row>
    <row r="110" spans="1:11" ht="12.75" customHeight="1" outlineLevel="2">
      <c r="A110" s="17" t="s">
        <v>201</v>
      </c>
      <c r="B110" s="17">
        <v>67010</v>
      </c>
      <c r="C110" s="17" t="s">
        <v>24</v>
      </c>
      <c r="D110" s="18" t="s">
        <v>202</v>
      </c>
      <c r="E110" s="17" t="s">
        <v>36</v>
      </c>
      <c r="F110" s="19">
        <v>13.99</v>
      </c>
      <c r="G110" s="20"/>
      <c r="H110" s="20">
        <f t="shared" ref="H110:H111" si="32">TRUNC(G110*(1+$G$3),2)</f>
        <v>0</v>
      </c>
      <c r="I110" s="20">
        <f t="shared" ref="I110:I111" si="33">H110*F110</f>
        <v>0</v>
      </c>
      <c r="J110" s="1"/>
      <c r="K110" s="1"/>
    </row>
    <row r="111" spans="1:11" ht="12.75" customHeight="1" outlineLevel="2">
      <c r="A111" s="17" t="s">
        <v>203</v>
      </c>
      <c r="B111" s="17">
        <v>220105</v>
      </c>
      <c r="C111" s="17" t="s">
        <v>24</v>
      </c>
      <c r="D111" s="18" t="s">
        <v>204</v>
      </c>
      <c r="E111" s="17" t="s">
        <v>20</v>
      </c>
      <c r="F111" s="19">
        <v>466.29</v>
      </c>
      <c r="G111" s="20"/>
      <c r="H111" s="20">
        <f t="shared" si="32"/>
        <v>0</v>
      </c>
      <c r="I111" s="20">
        <f t="shared" si="33"/>
        <v>0</v>
      </c>
      <c r="J111" s="1"/>
      <c r="K111" s="1"/>
    </row>
    <row r="112" spans="1:11" ht="12.75" customHeight="1" outlineLevel="1">
      <c r="A112" s="12" t="s">
        <v>205</v>
      </c>
      <c r="B112" s="12"/>
      <c r="C112" s="12"/>
      <c r="D112" s="13" t="s">
        <v>154</v>
      </c>
      <c r="E112" s="13"/>
      <c r="F112" s="14"/>
      <c r="G112" s="15"/>
      <c r="H112" s="15"/>
      <c r="I112" s="16">
        <f>I113+I116</f>
        <v>0</v>
      </c>
      <c r="J112" s="1"/>
      <c r="K112" s="1"/>
    </row>
    <row r="113" spans="1:11" ht="12.75" customHeight="1" outlineLevel="2">
      <c r="A113" s="12" t="s">
        <v>206</v>
      </c>
      <c r="B113" s="12"/>
      <c r="C113" s="12"/>
      <c r="D113" s="13" t="s">
        <v>156</v>
      </c>
      <c r="E113" s="13"/>
      <c r="F113" s="14"/>
      <c r="G113" s="15"/>
      <c r="H113" s="15"/>
      <c r="I113" s="16">
        <f>SUM(I114:I115)</f>
        <v>0</v>
      </c>
      <c r="J113" s="1"/>
      <c r="K113" s="1"/>
    </row>
    <row r="114" spans="1:11" ht="12.75" customHeight="1" outlineLevel="2">
      <c r="A114" s="17" t="s">
        <v>207</v>
      </c>
      <c r="B114" s="17">
        <v>270621</v>
      </c>
      <c r="C114" s="17" t="s">
        <v>24</v>
      </c>
      <c r="D114" s="18" t="s">
        <v>158</v>
      </c>
      <c r="E114" s="17" t="s">
        <v>20</v>
      </c>
      <c r="F114" s="19">
        <v>499.4</v>
      </c>
      <c r="G114" s="20"/>
      <c r="H114" s="20">
        <f t="shared" ref="H114:H115" si="34">TRUNC(G114*(1+$G$3),2)</f>
        <v>0</v>
      </c>
      <c r="I114" s="20">
        <f t="shared" ref="I114:I115" si="35">H114*F114</f>
        <v>0</v>
      </c>
      <c r="J114" s="1"/>
      <c r="K114" s="1"/>
    </row>
    <row r="115" spans="1:11" ht="12.75" customHeight="1" outlineLevel="2">
      <c r="A115" s="17" t="s">
        <v>208</v>
      </c>
      <c r="B115" s="17">
        <v>261504</v>
      </c>
      <c r="C115" s="17" t="s">
        <v>24</v>
      </c>
      <c r="D115" s="18" t="s">
        <v>160</v>
      </c>
      <c r="E115" s="17" t="s">
        <v>20</v>
      </c>
      <c r="F115" s="19">
        <v>998.8</v>
      </c>
      <c r="G115" s="20"/>
      <c r="H115" s="20">
        <f t="shared" si="34"/>
        <v>0</v>
      </c>
      <c r="I115" s="20">
        <f t="shared" si="35"/>
        <v>0</v>
      </c>
      <c r="J115" s="1"/>
      <c r="K115" s="1"/>
    </row>
    <row r="116" spans="1:11" ht="12.75" customHeight="1" outlineLevel="2">
      <c r="A116" s="12" t="s">
        <v>209</v>
      </c>
      <c r="B116" s="12"/>
      <c r="C116" s="12"/>
      <c r="D116" s="13" t="s">
        <v>164</v>
      </c>
      <c r="E116" s="13"/>
      <c r="F116" s="14"/>
      <c r="G116" s="15"/>
      <c r="H116" s="15"/>
      <c r="I116" s="16">
        <f>SUM(I117:I127)</f>
        <v>0</v>
      </c>
      <c r="J116" s="1"/>
      <c r="K116" s="1"/>
    </row>
    <row r="117" spans="1:11" ht="12.75" customHeight="1" outlineLevel="2">
      <c r="A117" s="17" t="s">
        <v>210</v>
      </c>
      <c r="B117" s="17">
        <v>50301</v>
      </c>
      <c r="C117" s="17" t="s">
        <v>24</v>
      </c>
      <c r="D117" s="18" t="s">
        <v>166</v>
      </c>
      <c r="E117" s="17" t="s">
        <v>140</v>
      </c>
      <c r="F117" s="19">
        <v>48</v>
      </c>
      <c r="G117" s="20"/>
      <c r="H117" s="20">
        <f t="shared" ref="H117:H127" si="36">TRUNC(G117*(1+$G$3),2)</f>
        <v>0</v>
      </c>
      <c r="I117" s="20">
        <f t="shared" ref="I117:I127" si="37">H117*F117</f>
        <v>0</v>
      </c>
      <c r="J117" s="1"/>
      <c r="K117" s="1"/>
    </row>
    <row r="118" spans="1:11" ht="12.75" customHeight="1" outlineLevel="2">
      <c r="A118" s="17" t="s">
        <v>211</v>
      </c>
      <c r="B118" s="17">
        <v>60202</v>
      </c>
      <c r="C118" s="17" t="s">
        <v>24</v>
      </c>
      <c r="D118" s="18" t="s">
        <v>168</v>
      </c>
      <c r="E118" s="17" t="s">
        <v>20</v>
      </c>
      <c r="F118" s="19">
        <v>55.2</v>
      </c>
      <c r="G118" s="20"/>
      <c r="H118" s="20">
        <f t="shared" si="36"/>
        <v>0</v>
      </c>
      <c r="I118" s="20">
        <f t="shared" si="37"/>
        <v>0</v>
      </c>
      <c r="J118" s="1"/>
      <c r="K118" s="1"/>
    </row>
    <row r="119" spans="1:11" ht="12.75" customHeight="1" outlineLevel="2">
      <c r="A119" s="17" t="s">
        <v>212</v>
      </c>
      <c r="B119" s="17">
        <v>51015</v>
      </c>
      <c r="C119" s="17" t="s">
        <v>24</v>
      </c>
      <c r="D119" s="18" t="s">
        <v>170</v>
      </c>
      <c r="E119" s="17" t="s">
        <v>36</v>
      </c>
      <c r="F119" s="19">
        <v>4.1399999999999997</v>
      </c>
      <c r="G119" s="20"/>
      <c r="H119" s="20">
        <f t="shared" si="36"/>
        <v>0</v>
      </c>
      <c r="I119" s="20">
        <f t="shared" si="37"/>
        <v>0</v>
      </c>
      <c r="J119" s="1"/>
      <c r="K119" s="1"/>
    </row>
    <row r="120" spans="1:11" ht="12.75" customHeight="1" outlineLevel="2">
      <c r="A120" s="17" t="s">
        <v>213</v>
      </c>
      <c r="B120" s="17">
        <v>51026</v>
      </c>
      <c r="C120" s="17" t="s">
        <v>24</v>
      </c>
      <c r="D120" s="18" t="s">
        <v>172</v>
      </c>
      <c r="E120" s="17" t="s">
        <v>36</v>
      </c>
      <c r="F120" s="19">
        <v>4.1399999999999997</v>
      </c>
      <c r="G120" s="20"/>
      <c r="H120" s="20">
        <f t="shared" si="36"/>
        <v>0</v>
      </c>
      <c r="I120" s="20">
        <f t="shared" si="37"/>
        <v>0</v>
      </c>
      <c r="J120" s="1"/>
      <c r="K120" s="1"/>
    </row>
    <row r="121" spans="1:11" ht="12.75" customHeight="1" outlineLevel="2">
      <c r="A121" s="17" t="s">
        <v>214</v>
      </c>
      <c r="B121" s="17">
        <v>52014</v>
      </c>
      <c r="C121" s="17" t="s">
        <v>24</v>
      </c>
      <c r="D121" s="18" t="s">
        <v>174</v>
      </c>
      <c r="E121" s="17" t="s">
        <v>175</v>
      </c>
      <c r="F121" s="19">
        <v>70.84</v>
      </c>
      <c r="G121" s="20"/>
      <c r="H121" s="20">
        <f t="shared" si="36"/>
        <v>0</v>
      </c>
      <c r="I121" s="20">
        <f t="shared" si="37"/>
        <v>0</v>
      </c>
      <c r="J121" s="1"/>
      <c r="K121" s="1"/>
    </row>
    <row r="122" spans="1:11" ht="12.75" customHeight="1" outlineLevel="2">
      <c r="A122" s="17" t="s">
        <v>215</v>
      </c>
      <c r="B122" s="17">
        <v>52004</v>
      </c>
      <c r="C122" s="17" t="s">
        <v>24</v>
      </c>
      <c r="D122" s="18" t="s">
        <v>177</v>
      </c>
      <c r="E122" s="17" t="s">
        <v>175</v>
      </c>
      <c r="F122" s="19">
        <v>134.32</v>
      </c>
      <c r="G122" s="20"/>
      <c r="H122" s="20">
        <f t="shared" si="36"/>
        <v>0</v>
      </c>
      <c r="I122" s="20">
        <f t="shared" si="37"/>
        <v>0</v>
      </c>
      <c r="J122" s="1"/>
      <c r="K122" s="1"/>
    </row>
    <row r="123" spans="1:11" ht="12.75" customHeight="1" outlineLevel="2">
      <c r="A123" s="17" t="s">
        <v>216</v>
      </c>
      <c r="B123" s="17">
        <v>100201</v>
      </c>
      <c r="C123" s="17" t="s">
        <v>24</v>
      </c>
      <c r="D123" s="18" t="s">
        <v>179</v>
      </c>
      <c r="E123" s="17" t="s">
        <v>20</v>
      </c>
      <c r="F123" s="19">
        <v>46</v>
      </c>
      <c r="G123" s="20"/>
      <c r="H123" s="20">
        <f t="shared" si="36"/>
        <v>0</v>
      </c>
      <c r="I123" s="20">
        <f t="shared" si="37"/>
        <v>0</v>
      </c>
      <c r="J123" s="1"/>
      <c r="K123" s="1"/>
    </row>
    <row r="124" spans="1:11" ht="12.75" customHeight="1" outlineLevel="2">
      <c r="A124" s="17" t="s">
        <v>217</v>
      </c>
      <c r="B124" s="17">
        <v>200101</v>
      </c>
      <c r="C124" s="17" t="s">
        <v>24</v>
      </c>
      <c r="D124" s="18" t="s">
        <v>181</v>
      </c>
      <c r="E124" s="17" t="s">
        <v>20</v>
      </c>
      <c r="F124" s="19">
        <v>92</v>
      </c>
      <c r="G124" s="20"/>
      <c r="H124" s="20">
        <f t="shared" si="36"/>
        <v>0</v>
      </c>
      <c r="I124" s="20">
        <f t="shared" si="37"/>
        <v>0</v>
      </c>
      <c r="J124" s="1"/>
      <c r="K124" s="1"/>
    </row>
    <row r="125" spans="1:11" ht="12.75" customHeight="1" outlineLevel="2">
      <c r="A125" s="17" t="s">
        <v>218</v>
      </c>
      <c r="B125" s="17">
        <v>200200</v>
      </c>
      <c r="C125" s="17" t="s">
        <v>24</v>
      </c>
      <c r="D125" s="18" t="s">
        <v>183</v>
      </c>
      <c r="E125" s="17" t="s">
        <v>20</v>
      </c>
      <c r="F125" s="19">
        <v>92</v>
      </c>
      <c r="G125" s="20"/>
      <c r="H125" s="20">
        <f t="shared" si="36"/>
        <v>0</v>
      </c>
      <c r="I125" s="20">
        <f t="shared" si="37"/>
        <v>0</v>
      </c>
      <c r="J125" s="1"/>
      <c r="K125" s="1"/>
    </row>
    <row r="126" spans="1:11" ht="12.75" customHeight="1" outlineLevel="2">
      <c r="A126" s="17" t="s">
        <v>219</v>
      </c>
      <c r="B126" s="17">
        <v>130152</v>
      </c>
      <c r="C126" s="17" t="s">
        <v>24</v>
      </c>
      <c r="D126" s="18" t="s">
        <v>185</v>
      </c>
      <c r="E126" s="17" t="s">
        <v>20</v>
      </c>
      <c r="F126" s="19">
        <v>92</v>
      </c>
      <c r="G126" s="20"/>
      <c r="H126" s="20">
        <f t="shared" si="36"/>
        <v>0</v>
      </c>
      <c r="I126" s="20">
        <f t="shared" si="37"/>
        <v>0</v>
      </c>
      <c r="J126" s="1"/>
      <c r="K126" s="1"/>
    </row>
    <row r="127" spans="1:11" ht="12.75" customHeight="1" outlineLevel="2">
      <c r="A127" s="17" t="s">
        <v>220</v>
      </c>
      <c r="B127" s="17">
        <v>261000</v>
      </c>
      <c r="C127" s="17" t="s">
        <v>24</v>
      </c>
      <c r="D127" s="18" t="s">
        <v>187</v>
      </c>
      <c r="E127" s="17" t="s">
        <v>20</v>
      </c>
      <c r="F127" s="19">
        <v>92</v>
      </c>
      <c r="G127" s="20"/>
      <c r="H127" s="20">
        <f t="shared" si="36"/>
        <v>0</v>
      </c>
      <c r="I127" s="20">
        <f t="shared" si="37"/>
        <v>0</v>
      </c>
      <c r="J127" s="1"/>
      <c r="K127" s="1"/>
    </row>
    <row r="128" spans="1:11" ht="12.75" customHeight="1" outlineLevel="1">
      <c r="A128" s="12" t="s">
        <v>221</v>
      </c>
      <c r="B128" s="12"/>
      <c r="C128" s="12"/>
      <c r="D128" s="13" t="s">
        <v>194</v>
      </c>
      <c r="E128" s="13"/>
      <c r="F128" s="14"/>
      <c r="G128" s="15"/>
      <c r="H128" s="15"/>
      <c r="I128" s="16">
        <f>SUM(I129:I130)</f>
        <v>0</v>
      </c>
      <c r="J128" s="1"/>
      <c r="K128" s="1"/>
    </row>
    <row r="129" spans="1:11" ht="12.75" customHeight="1" outlineLevel="2">
      <c r="A129" s="17" t="s">
        <v>222</v>
      </c>
      <c r="B129" s="17">
        <v>271100</v>
      </c>
      <c r="C129" s="17" t="s">
        <v>24</v>
      </c>
      <c r="D129" s="18" t="s">
        <v>223</v>
      </c>
      <c r="E129" s="17" t="s">
        <v>197</v>
      </c>
      <c r="F129" s="19">
        <v>1</v>
      </c>
      <c r="G129" s="20"/>
      <c r="H129" s="20">
        <f t="shared" ref="H129:H130" si="38">TRUNC(G129*(1+$G$3),2)</f>
        <v>0</v>
      </c>
      <c r="I129" s="20">
        <f t="shared" ref="I129:I130" si="39">H129*F129</f>
        <v>0</v>
      </c>
      <c r="J129" s="1"/>
      <c r="K129" s="1"/>
    </row>
    <row r="130" spans="1:11" ht="12.75" customHeight="1" outlineLevel="2">
      <c r="A130" s="17" t="s">
        <v>224</v>
      </c>
      <c r="B130" s="17">
        <v>271101</v>
      </c>
      <c r="C130" s="17" t="s">
        <v>24</v>
      </c>
      <c r="D130" s="18" t="s">
        <v>225</v>
      </c>
      <c r="E130" s="17" t="s">
        <v>197</v>
      </c>
      <c r="F130" s="19">
        <v>1</v>
      </c>
      <c r="G130" s="20"/>
      <c r="H130" s="20">
        <f t="shared" si="38"/>
        <v>0</v>
      </c>
      <c r="I130" s="20">
        <f t="shared" si="39"/>
        <v>0</v>
      </c>
      <c r="J130" s="1"/>
      <c r="K130" s="1"/>
    </row>
    <row r="131" spans="1:11" ht="12.75" customHeight="1">
      <c r="A131" s="12">
        <v>6</v>
      </c>
      <c r="B131" s="12"/>
      <c r="C131" s="12"/>
      <c r="D131" s="13" t="s">
        <v>226</v>
      </c>
      <c r="E131" s="13"/>
      <c r="F131" s="14"/>
      <c r="G131" s="15"/>
      <c r="H131" s="15"/>
      <c r="I131" s="16">
        <f>I132+I136+I152</f>
        <v>0</v>
      </c>
      <c r="J131" s="1"/>
      <c r="K131" s="1"/>
    </row>
    <row r="132" spans="1:11" ht="12.75" customHeight="1" outlineLevel="1">
      <c r="A132" s="12" t="s">
        <v>227</v>
      </c>
      <c r="B132" s="12"/>
      <c r="C132" s="12"/>
      <c r="D132" s="13" t="s">
        <v>228</v>
      </c>
      <c r="E132" s="13"/>
      <c r="F132" s="14"/>
      <c r="G132" s="15"/>
      <c r="H132" s="15"/>
      <c r="I132" s="16">
        <f>SUM(I133:I135)</f>
        <v>0</v>
      </c>
      <c r="J132" s="1"/>
      <c r="K132" s="1"/>
    </row>
    <row r="133" spans="1:11" ht="12.75" customHeight="1" outlineLevel="2">
      <c r="A133" s="17" t="s">
        <v>229</v>
      </c>
      <c r="B133" s="17">
        <v>41002</v>
      </c>
      <c r="C133" s="17" t="s">
        <v>24</v>
      </c>
      <c r="D133" s="18" t="s">
        <v>60</v>
      </c>
      <c r="E133" s="17" t="s">
        <v>20</v>
      </c>
      <c r="F133" s="19">
        <v>345.34</v>
      </c>
      <c r="G133" s="20"/>
      <c r="H133" s="20">
        <f t="shared" ref="H133:H135" si="40">TRUNC(G133*(1+$G$3),2)</f>
        <v>0</v>
      </c>
      <c r="I133" s="20">
        <f t="shared" ref="I133:I135" si="41">H133*F133</f>
        <v>0</v>
      </c>
      <c r="J133" s="1"/>
      <c r="K133" s="1"/>
    </row>
    <row r="134" spans="1:11" ht="12.75" customHeight="1" outlineLevel="2">
      <c r="A134" s="17" t="s">
        <v>230</v>
      </c>
      <c r="B134" s="17">
        <v>97083</v>
      </c>
      <c r="C134" s="17" t="s">
        <v>18</v>
      </c>
      <c r="D134" s="18" t="s">
        <v>231</v>
      </c>
      <c r="E134" s="17" t="s">
        <v>20</v>
      </c>
      <c r="F134" s="19">
        <v>345.34</v>
      </c>
      <c r="G134" s="20"/>
      <c r="H134" s="20">
        <f t="shared" si="40"/>
        <v>0</v>
      </c>
      <c r="I134" s="20">
        <f t="shared" si="41"/>
        <v>0</v>
      </c>
      <c r="J134" s="1"/>
      <c r="K134" s="1"/>
    </row>
    <row r="135" spans="1:11" ht="12.75" customHeight="1" outlineLevel="2">
      <c r="A135" s="17" t="s">
        <v>232</v>
      </c>
      <c r="B135" s="17">
        <v>2502</v>
      </c>
      <c r="C135" s="17" t="s">
        <v>24</v>
      </c>
      <c r="D135" s="18" t="s">
        <v>233</v>
      </c>
      <c r="E135" s="17" t="s">
        <v>36</v>
      </c>
      <c r="F135" s="19">
        <v>103.6</v>
      </c>
      <c r="G135" s="20"/>
      <c r="H135" s="20">
        <f t="shared" si="40"/>
        <v>0</v>
      </c>
      <c r="I135" s="20">
        <f t="shared" si="41"/>
        <v>0</v>
      </c>
      <c r="J135" s="1"/>
      <c r="K135" s="1"/>
    </row>
    <row r="136" spans="1:11" ht="12.75" customHeight="1" outlineLevel="1">
      <c r="A136" s="12" t="s">
        <v>234</v>
      </c>
      <c r="B136" s="12"/>
      <c r="C136" s="12"/>
      <c r="D136" s="13" t="s">
        <v>154</v>
      </c>
      <c r="E136" s="13"/>
      <c r="F136" s="14"/>
      <c r="G136" s="15"/>
      <c r="H136" s="15"/>
      <c r="I136" s="16">
        <f>I137+I140</f>
        <v>0</v>
      </c>
      <c r="J136" s="1"/>
      <c r="K136" s="1"/>
    </row>
    <row r="137" spans="1:11" ht="12.75" customHeight="1" outlineLevel="2">
      <c r="A137" s="12" t="s">
        <v>235</v>
      </c>
      <c r="B137" s="12"/>
      <c r="C137" s="12"/>
      <c r="D137" s="13" t="s">
        <v>156</v>
      </c>
      <c r="E137" s="13"/>
      <c r="F137" s="14"/>
      <c r="G137" s="15"/>
      <c r="H137" s="15"/>
      <c r="I137" s="16">
        <f>SUM(I138:I139)</f>
        <v>0</v>
      </c>
      <c r="J137" s="1"/>
      <c r="K137" s="1"/>
    </row>
    <row r="138" spans="1:11" ht="12.75" customHeight="1" outlineLevel="2">
      <c r="A138" s="17" t="s">
        <v>236</v>
      </c>
      <c r="B138" s="17">
        <v>270621</v>
      </c>
      <c r="C138" s="17" t="s">
        <v>24</v>
      </c>
      <c r="D138" s="18" t="s">
        <v>158</v>
      </c>
      <c r="E138" s="17" t="s">
        <v>20</v>
      </c>
      <c r="F138" s="19">
        <v>414.7</v>
      </c>
      <c r="G138" s="20"/>
      <c r="H138" s="20">
        <f t="shared" ref="H138:H139" si="42">TRUNC(G138*(1+$G$3),2)</f>
        <v>0</v>
      </c>
      <c r="I138" s="20">
        <f t="shared" ref="I138:I139" si="43">H138*F138</f>
        <v>0</v>
      </c>
      <c r="J138" s="1"/>
      <c r="K138" s="1"/>
    </row>
    <row r="139" spans="1:11" ht="12.75" customHeight="1" outlineLevel="2">
      <c r="A139" s="17" t="s">
        <v>237</v>
      </c>
      <c r="B139" s="17">
        <v>261504</v>
      </c>
      <c r="C139" s="17" t="s">
        <v>24</v>
      </c>
      <c r="D139" s="18" t="s">
        <v>160</v>
      </c>
      <c r="E139" s="17" t="s">
        <v>20</v>
      </c>
      <c r="F139" s="19">
        <v>829.4</v>
      </c>
      <c r="G139" s="20"/>
      <c r="H139" s="20">
        <f t="shared" si="42"/>
        <v>0</v>
      </c>
      <c r="I139" s="20">
        <f t="shared" si="43"/>
        <v>0</v>
      </c>
      <c r="J139" s="1"/>
      <c r="K139" s="1"/>
    </row>
    <row r="140" spans="1:11" ht="12.75" customHeight="1" outlineLevel="2">
      <c r="A140" s="12" t="s">
        <v>238</v>
      </c>
      <c r="B140" s="12"/>
      <c r="C140" s="12"/>
      <c r="D140" s="13" t="s">
        <v>164</v>
      </c>
      <c r="E140" s="13"/>
      <c r="F140" s="14"/>
      <c r="G140" s="15"/>
      <c r="H140" s="15"/>
      <c r="I140" s="16">
        <f>SUM(I141:I151)</f>
        <v>0</v>
      </c>
      <c r="J140" s="1"/>
      <c r="K140" s="1"/>
    </row>
    <row r="141" spans="1:11" ht="12.75" customHeight="1" outlineLevel="2">
      <c r="A141" s="17" t="s">
        <v>239</v>
      </c>
      <c r="B141" s="17">
        <v>50301</v>
      </c>
      <c r="C141" s="17" t="s">
        <v>24</v>
      </c>
      <c r="D141" s="18" t="s">
        <v>166</v>
      </c>
      <c r="E141" s="17" t="s">
        <v>140</v>
      </c>
      <c r="F141" s="19">
        <v>38</v>
      </c>
      <c r="G141" s="20"/>
      <c r="H141" s="20">
        <f t="shared" ref="H141:H151" si="44">TRUNC(G141*(1+$G$3),2)</f>
        <v>0</v>
      </c>
      <c r="I141" s="20">
        <f t="shared" ref="I141:I151" si="45">H141*F141</f>
        <v>0</v>
      </c>
      <c r="J141" s="1"/>
      <c r="K141" s="1"/>
    </row>
    <row r="142" spans="1:11" ht="12.75" customHeight="1" outlineLevel="2">
      <c r="A142" s="17" t="s">
        <v>240</v>
      </c>
      <c r="B142" s="17">
        <v>60202</v>
      </c>
      <c r="C142" s="17" t="s">
        <v>24</v>
      </c>
      <c r="D142" s="18" t="s">
        <v>168</v>
      </c>
      <c r="E142" s="17" t="s">
        <v>20</v>
      </c>
      <c r="F142" s="19">
        <v>45.24</v>
      </c>
      <c r="G142" s="20"/>
      <c r="H142" s="20">
        <f t="shared" si="44"/>
        <v>0</v>
      </c>
      <c r="I142" s="20">
        <f t="shared" si="45"/>
        <v>0</v>
      </c>
      <c r="J142" s="1"/>
      <c r="K142" s="1"/>
    </row>
    <row r="143" spans="1:11" ht="12.75" customHeight="1" outlineLevel="2">
      <c r="A143" s="17" t="s">
        <v>241</v>
      </c>
      <c r="B143" s="17">
        <v>51015</v>
      </c>
      <c r="C143" s="17" t="s">
        <v>24</v>
      </c>
      <c r="D143" s="18" t="s">
        <v>170</v>
      </c>
      <c r="E143" s="17" t="s">
        <v>36</v>
      </c>
      <c r="F143" s="19">
        <v>3.4</v>
      </c>
      <c r="G143" s="20"/>
      <c r="H143" s="20">
        <f t="shared" si="44"/>
        <v>0</v>
      </c>
      <c r="I143" s="20">
        <f t="shared" si="45"/>
        <v>0</v>
      </c>
      <c r="J143" s="1"/>
      <c r="K143" s="1"/>
    </row>
    <row r="144" spans="1:11" ht="12.75" customHeight="1" outlineLevel="2">
      <c r="A144" s="17" t="s">
        <v>242</v>
      </c>
      <c r="B144" s="17">
        <v>51026</v>
      </c>
      <c r="C144" s="17" t="s">
        <v>24</v>
      </c>
      <c r="D144" s="18" t="s">
        <v>172</v>
      </c>
      <c r="E144" s="17" t="s">
        <v>36</v>
      </c>
      <c r="F144" s="19">
        <v>3.4</v>
      </c>
      <c r="G144" s="20"/>
      <c r="H144" s="20">
        <f t="shared" si="44"/>
        <v>0</v>
      </c>
      <c r="I144" s="20">
        <f t="shared" si="45"/>
        <v>0</v>
      </c>
      <c r="J144" s="1"/>
      <c r="K144" s="1"/>
    </row>
    <row r="145" spans="1:11" ht="12.75" customHeight="1" outlineLevel="2">
      <c r="A145" s="17" t="s">
        <v>243</v>
      </c>
      <c r="B145" s="17">
        <v>52014</v>
      </c>
      <c r="C145" s="17" t="s">
        <v>24</v>
      </c>
      <c r="D145" s="18" t="s">
        <v>174</v>
      </c>
      <c r="E145" s="17" t="s">
        <v>175</v>
      </c>
      <c r="F145" s="19">
        <v>58.81</v>
      </c>
      <c r="G145" s="20"/>
      <c r="H145" s="20">
        <f t="shared" si="44"/>
        <v>0</v>
      </c>
      <c r="I145" s="20">
        <f t="shared" si="45"/>
        <v>0</v>
      </c>
      <c r="J145" s="1"/>
      <c r="K145" s="1"/>
    </row>
    <row r="146" spans="1:11" ht="12.75" customHeight="1" outlineLevel="2">
      <c r="A146" s="17" t="s">
        <v>244</v>
      </c>
      <c r="B146" s="17">
        <v>52004</v>
      </c>
      <c r="C146" s="17" t="s">
        <v>24</v>
      </c>
      <c r="D146" s="18" t="s">
        <v>177</v>
      </c>
      <c r="E146" s="17" t="s">
        <v>175</v>
      </c>
      <c r="F146" s="19">
        <v>119.13</v>
      </c>
      <c r="G146" s="20"/>
      <c r="H146" s="20">
        <f t="shared" si="44"/>
        <v>0</v>
      </c>
      <c r="I146" s="20">
        <f t="shared" si="45"/>
        <v>0</v>
      </c>
      <c r="J146" s="1"/>
      <c r="K146" s="1"/>
    </row>
    <row r="147" spans="1:11" ht="12.75" customHeight="1" outlineLevel="2">
      <c r="A147" s="17" t="s">
        <v>245</v>
      </c>
      <c r="B147" s="17">
        <v>100201</v>
      </c>
      <c r="C147" s="17" t="s">
        <v>24</v>
      </c>
      <c r="D147" s="18" t="s">
        <v>179</v>
      </c>
      <c r="E147" s="17" t="s">
        <v>20</v>
      </c>
      <c r="F147" s="19">
        <v>37.700000000000003</v>
      </c>
      <c r="G147" s="20"/>
      <c r="H147" s="20">
        <f t="shared" si="44"/>
        <v>0</v>
      </c>
      <c r="I147" s="20">
        <f t="shared" si="45"/>
        <v>0</v>
      </c>
      <c r="J147" s="1"/>
      <c r="K147" s="1"/>
    </row>
    <row r="148" spans="1:11" ht="12.75" customHeight="1" outlineLevel="2">
      <c r="A148" s="17" t="s">
        <v>246</v>
      </c>
      <c r="B148" s="17">
        <v>200101</v>
      </c>
      <c r="C148" s="17" t="s">
        <v>24</v>
      </c>
      <c r="D148" s="18" t="s">
        <v>181</v>
      </c>
      <c r="E148" s="17" t="s">
        <v>20</v>
      </c>
      <c r="F148" s="19">
        <v>75.400000000000006</v>
      </c>
      <c r="G148" s="20"/>
      <c r="H148" s="20">
        <f t="shared" si="44"/>
        <v>0</v>
      </c>
      <c r="I148" s="20">
        <f t="shared" si="45"/>
        <v>0</v>
      </c>
      <c r="J148" s="1"/>
      <c r="K148" s="1"/>
    </row>
    <row r="149" spans="1:11" ht="12.75" customHeight="1" outlineLevel="2">
      <c r="A149" s="17" t="s">
        <v>247</v>
      </c>
      <c r="B149" s="17">
        <v>200200</v>
      </c>
      <c r="C149" s="17" t="s">
        <v>24</v>
      </c>
      <c r="D149" s="18" t="s">
        <v>183</v>
      </c>
      <c r="E149" s="17" t="s">
        <v>20</v>
      </c>
      <c r="F149" s="19">
        <v>75.400000000000006</v>
      </c>
      <c r="G149" s="20"/>
      <c r="H149" s="20">
        <f t="shared" si="44"/>
        <v>0</v>
      </c>
      <c r="I149" s="20">
        <f t="shared" si="45"/>
        <v>0</v>
      </c>
      <c r="J149" s="1"/>
      <c r="K149" s="1"/>
    </row>
    <row r="150" spans="1:11" ht="12.75" customHeight="1" outlineLevel="2">
      <c r="A150" s="17" t="s">
        <v>248</v>
      </c>
      <c r="B150" s="17">
        <v>130152</v>
      </c>
      <c r="C150" s="17" t="s">
        <v>24</v>
      </c>
      <c r="D150" s="18" t="s">
        <v>185</v>
      </c>
      <c r="E150" s="17" t="s">
        <v>20</v>
      </c>
      <c r="F150" s="19">
        <v>75.400000000000006</v>
      </c>
      <c r="G150" s="20"/>
      <c r="H150" s="20">
        <f t="shared" si="44"/>
        <v>0</v>
      </c>
      <c r="I150" s="20">
        <f t="shared" si="45"/>
        <v>0</v>
      </c>
      <c r="J150" s="1"/>
      <c r="K150" s="1"/>
    </row>
    <row r="151" spans="1:11" ht="12.75" customHeight="1" outlineLevel="2">
      <c r="A151" s="17" t="s">
        <v>249</v>
      </c>
      <c r="B151" s="17">
        <v>261000</v>
      </c>
      <c r="C151" s="17" t="s">
        <v>24</v>
      </c>
      <c r="D151" s="18" t="s">
        <v>187</v>
      </c>
      <c r="E151" s="17" t="s">
        <v>20</v>
      </c>
      <c r="F151" s="19">
        <v>75.400000000000006</v>
      </c>
      <c r="G151" s="20"/>
      <c r="H151" s="20">
        <f t="shared" si="44"/>
        <v>0</v>
      </c>
      <c r="I151" s="20">
        <f t="shared" si="45"/>
        <v>0</v>
      </c>
      <c r="J151" s="1"/>
      <c r="K151" s="1"/>
    </row>
    <row r="152" spans="1:11" ht="12.75" customHeight="1" outlineLevel="1">
      <c r="A152" s="12" t="s">
        <v>250</v>
      </c>
      <c r="B152" s="12"/>
      <c r="C152" s="12"/>
      <c r="D152" s="13" t="s">
        <v>194</v>
      </c>
      <c r="E152" s="13"/>
      <c r="F152" s="14"/>
      <c r="G152" s="15"/>
      <c r="H152" s="15"/>
      <c r="I152" s="16">
        <f>I153</f>
        <v>0</v>
      </c>
      <c r="J152" s="1"/>
      <c r="K152" s="1"/>
    </row>
    <row r="153" spans="1:11" ht="12.75" customHeight="1" outlineLevel="2">
      <c r="A153" s="17" t="s">
        <v>251</v>
      </c>
      <c r="B153" s="17">
        <v>271103</v>
      </c>
      <c r="C153" s="17" t="s">
        <v>24</v>
      </c>
      <c r="D153" s="18" t="s">
        <v>252</v>
      </c>
      <c r="E153" s="17" t="s">
        <v>197</v>
      </c>
      <c r="F153" s="19">
        <v>1</v>
      </c>
      <c r="G153" s="20"/>
      <c r="H153" s="20">
        <f>TRUNC(G153*(1+$G$3),2)</f>
        <v>0</v>
      </c>
      <c r="I153" s="20">
        <f>H153*F153</f>
        <v>0</v>
      </c>
      <c r="J153" s="1"/>
      <c r="K153" s="1"/>
    </row>
    <row r="154" spans="1:11" ht="12.75" customHeight="1">
      <c r="A154" s="12">
        <v>7</v>
      </c>
      <c r="B154" s="12"/>
      <c r="C154" s="12"/>
      <c r="D154" s="13" t="s">
        <v>253</v>
      </c>
      <c r="E154" s="13"/>
      <c r="F154" s="14"/>
      <c r="G154" s="15"/>
      <c r="H154" s="15"/>
      <c r="I154" s="16">
        <f>SUM(I155:I161)</f>
        <v>0</v>
      </c>
      <c r="J154" s="1"/>
      <c r="K154" s="1"/>
    </row>
    <row r="155" spans="1:11" ht="12.75" customHeight="1" outlineLevel="1">
      <c r="A155" s="17" t="s">
        <v>254</v>
      </c>
      <c r="B155" s="17">
        <v>270211</v>
      </c>
      <c r="C155" s="17" t="s">
        <v>24</v>
      </c>
      <c r="D155" s="18" t="s">
        <v>255</v>
      </c>
      <c r="E155" s="17" t="s">
        <v>256</v>
      </c>
      <c r="F155" s="19">
        <v>34</v>
      </c>
      <c r="G155" s="20"/>
      <c r="H155" s="20">
        <f t="shared" ref="H155:H161" si="46">TRUNC(G155*(1+$G$3),2)</f>
        <v>0</v>
      </c>
      <c r="I155" s="20">
        <f t="shared" ref="I155:I161" si="47">H155*F155</f>
        <v>0</v>
      </c>
      <c r="J155" s="1"/>
      <c r="K155" s="1"/>
    </row>
    <row r="156" spans="1:11" ht="12.75" customHeight="1" outlineLevel="1">
      <c r="A156" s="17" t="s">
        <v>257</v>
      </c>
      <c r="B156" s="17">
        <v>270213</v>
      </c>
      <c r="C156" s="17" t="s">
        <v>24</v>
      </c>
      <c r="D156" s="18" t="s">
        <v>258</v>
      </c>
      <c r="E156" s="17" t="s">
        <v>20</v>
      </c>
      <c r="F156" s="19">
        <v>16.899999999999999</v>
      </c>
      <c r="G156" s="20"/>
      <c r="H156" s="20">
        <f t="shared" si="46"/>
        <v>0</v>
      </c>
      <c r="I156" s="20">
        <f t="shared" si="47"/>
        <v>0</v>
      </c>
      <c r="J156" s="1"/>
      <c r="K156" s="1"/>
    </row>
    <row r="157" spans="1:11" ht="12.75" customHeight="1" outlineLevel="1">
      <c r="A157" s="17" t="s">
        <v>259</v>
      </c>
      <c r="B157" s="17" t="s">
        <v>191</v>
      </c>
      <c r="C157" s="17" t="s">
        <v>121</v>
      </c>
      <c r="D157" s="18" t="s">
        <v>260</v>
      </c>
      <c r="E157" s="17" t="s">
        <v>146</v>
      </c>
      <c r="F157" s="19">
        <v>12</v>
      </c>
      <c r="G157" s="20"/>
      <c r="H157" s="20">
        <f t="shared" si="46"/>
        <v>0</v>
      </c>
      <c r="I157" s="20">
        <f t="shared" si="47"/>
        <v>0</v>
      </c>
      <c r="J157" s="1"/>
      <c r="K157" s="1"/>
    </row>
    <row r="158" spans="1:11" ht="12.75" customHeight="1" outlineLevel="1">
      <c r="A158" s="17" t="s">
        <v>261</v>
      </c>
      <c r="B158" s="17" t="s">
        <v>191</v>
      </c>
      <c r="C158" s="17" t="s">
        <v>121</v>
      </c>
      <c r="D158" s="18" t="s">
        <v>262</v>
      </c>
      <c r="E158" s="17" t="s">
        <v>146</v>
      </c>
      <c r="F158" s="19">
        <v>4</v>
      </c>
      <c r="G158" s="20"/>
      <c r="H158" s="20">
        <f t="shared" si="46"/>
        <v>0</v>
      </c>
      <c r="I158" s="20">
        <f t="shared" si="47"/>
        <v>0</v>
      </c>
      <c r="J158" s="1"/>
      <c r="K158" s="1"/>
    </row>
    <row r="159" spans="1:11" ht="12.75" customHeight="1" outlineLevel="1">
      <c r="A159" s="17" t="s">
        <v>263</v>
      </c>
      <c r="B159" s="17" t="s">
        <v>191</v>
      </c>
      <c r="C159" s="17" t="s">
        <v>121</v>
      </c>
      <c r="D159" s="18" t="s">
        <v>264</v>
      </c>
      <c r="E159" s="17" t="s">
        <v>146</v>
      </c>
      <c r="F159" s="19">
        <v>8</v>
      </c>
      <c r="G159" s="20"/>
      <c r="H159" s="20">
        <f t="shared" si="46"/>
        <v>0</v>
      </c>
      <c r="I159" s="20">
        <f t="shared" si="47"/>
        <v>0</v>
      </c>
      <c r="J159" s="1"/>
      <c r="K159" s="1"/>
    </row>
    <row r="160" spans="1:11" ht="12.75" customHeight="1" outlineLevel="1">
      <c r="A160" s="17" t="s">
        <v>265</v>
      </c>
      <c r="B160" s="17" t="s">
        <v>191</v>
      </c>
      <c r="C160" s="17" t="s">
        <v>121</v>
      </c>
      <c r="D160" s="18" t="s">
        <v>266</v>
      </c>
      <c r="E160" s="17" t="s">
        <v>146</v>
      </c>
      <c r="F160" s="19">
        <v>10</v>
      </c>
      <c r="G160" s="20"/>
      <c r="H160" s="20">
        <f t="shared" si="46"/>
        <v>0</v>
      </c>
      <c r="I160" s="20">
        <f t="shared" si="47"/>
        <v>0</v>
      </c>
      <c r="J160" s="1"/>
      <c r="K160" s="1"/>
    </row>
    <row r="161" spans="1:11" ht="12.75" customHeight="1" outlineLevel="1">
      <c r="A161" s="17" t="s">
        <v>267</v>
      </c>
      <c r="B161" s="17" t="s">
        <v>191</v>
      </c>
      <c r="C161" s="17" t="s">
        <v>121</v>
      </c>
      <c r="D161" s="18" t="s">
        <v>268</v>
      </c>
      <c r="E161" s="17" t="s">
        <v>146</v>
      </c>
      <c r="F161" s="19">
        <v>119</v>
      </c>
      <c r="G161" s="20"/>
      <c r="H161" s="20">
        <f t="shared" si="46"/>
        <v>0</v>
      </c>
      <c r="I161" s="20">
        <f t="shared" si="47"/>
        <v>0</v>
      </c>
      <c r="J161" s="1"/>
      <c r="K161" s="1"/>
    </row>
    <row r="162" spans="1:11" ht="12.75" customHeight="1">
      <c r="A162" s="12">
        <v>8</v>
      </c>
      <c r="B162" s="12"/>
      <c r="C162" s="12"/>
      <c r="D162" s="13" t="s">
        <v>269</v>
      </c>
      <c r="E162" s="13"/>
      <c r="F162" s="14"/>
      <c r="G162" s="15"/>
      <c r="H162" s="15"/>
      <c r="I162" s="16">
        <f>I163+I179+I193+I195</f>
        <v>0</v>
      </c>
      <c r="J162" s="1"/>
      <c r="K162" s="1"/>
    </row>
    <row r="163" spans="1:11" ht="12.75" customHeight="1" outlineLevel="1">
      <c r="A163" s="12" t="s">
        <v>270</v>
      </c>
      <c r="B163" s="12"/>
      <c r="C163" s="12"/>
      <c r="D163" s="13" t="s">
        <v>271</v>
      </c>
      <c r="E163" s="13"/>
      <c r="F163" s="14"/>
      <c r="G163" s="15"/>
      <c r="H163" s="15"/>
      <c r="I163" s="16">
        <f>I164+I171</f>
        <v>0</v>
      </c>
      <c r="J163" s="1"/>
      <c r="K163" s="1"/>
    </row>
    <row r="164" spans="1:11" ht="12.75" customHeight="1" outlineLevel="2">
      <c r="A164" s="12" t="s">
        <v>272</v>
      </c>
      <c r="B164" s="12"/>
      <c r="C164" s="12"/>
      <c r="D164" s="13" t="s">
        <v>273</v>
      </c>
      <c r="E164" s="13"/>
      <c r="F164" s="14"/>
      <c r="G164" s="15"/>
      <c r="H164" s="15"/>
      <c r="I164" s="16">
        <f>SUM(I165:I170)</f>
        <v>0</v>
      </c>
      <c r="J164" s="1"/>
      <c r="K164" s="1"/>
    </row>
    <row r="165" spans="1:11" ht="12.75" customHeight="1" outlineLevel="2">
      <c r="A165" s="17" t="s">
        <v>274</v>
      </c>
      <c r="B165" s="17">
        <v>6077</v>
      </c>
      <c r="C165" s="17" t="s">
        <v>18</v>
      </c>
      <c r="D165" s="18" t="s">
        <v>275</v>
      </c>
      <c r="E165" s="17" t="s">
        <v>36</v>
      </c>
      <c r="F165" s="19">
        <v>143.1</v>
      </c>
      <c r="G165" s="20"/>
      <c r="H165" s="20">
        <f t="shared" ref="H165:H170" si="48">TRUNC(G165*(1+$G$3),2)</f>
        <v>0</v>
      </c>
      <c r="I165" s="20">
        <f t="shared" ref="I165:I170" si="49">H165*F165</f>
        <v>0</v>
      </c>
      <c r="J165" s="1"/>
      <c r="K165" s="1"/>
    </row>
    <row r="166" spans="1:11" ht="12.75" customHeight="1" outlineLevel="2">
      <c r="A166" s="17" t="s">
        <v>276</v>
      </c>
      <c r="B166" s="17">
        <v>40902</v>
      </c>
      <c r="C166" s="17" t="s">
        <v>24</v>
      </c>
      <c r="D166" s="18" t="s">
        <v>277</v>
      </c>
      <c r="E166" s="17" t="s">
        <v>36</v>
      </c>
      <c r="F166" s="19">
        <v>143.1</v>
      </c>
      <c r="G166" s="20"/>
      <c r="H166" s="20">
        <f t="shared" si="48"/>
        <v>0</v>
      </c>
      <c r="I166" s="20">
        <f t="shared" si="49"/>
        <v>0</v>
      </c>
      <c r="J166" s="1"/>
      <c r="K166" s="1"/>
    </row>
    <row r="167" spans="1:11" ht="12.75" customHeight="1" outlineLevel="2">
      <c r="A167" s="17" t="s">
        <v>278</v>
      </c>
      <c r="B167" s="17">
        <v>2747</v>
      </c>
      <c r="C167" s="17" t="s">
        <v>24</v>
      </c>
      <c r="D167" s="18" t="s">
        <v>279</v>
      </c>
      <c r="E167" s="17" t="s">
        <v>20</v>
      </c>
      <c r="F167" s="19">
        <v>134.01</v>
      </c>
      <c r="G167" s="20"/>
      <c r="H167" s="20">
        <f t="shared" si="48"/>
        <v>0</v>
      </c>
      <c r="I167" s="20">
        <f t="shared" si="49"/>
        <v>0</v>
      </c>
      <c r="J167" s="1"/>
      <c r="K167" s="1"/>
    </row>
    <row r="168" spans="1:11" ht="12.75" customHeight="1" outlineLevel="2">
      <c r="A168" s="17" t="s">
        <v>280</v>
      </c>
      <c r="B168" s="17">
        <v>51015</v>
      </c>
      <c r="C168" s="17" t="s">
        <v>24</v>
      </c>
      <c r="D168" s="18" t="s">
        <v>170</v>
      </c>
      <c r="E168" s="17" t="s">
        <v>36</v>
      </c>
      <c r="F168" s="19">
        <v>6.7</v>
      </c>
      <c r="G168" s="20"/>
      <c r="H168" s="20">
        <f t="shared" si="48"/>
        <v>0</v>
      </c>
      <c r="I168" s="20">
        <f t="shared" si="49"/>
        <v>0</v>
      </c>
      <c r="J168" s="1"/>
      <c r="K168" s="1"/>
    </row>
    <row r="169" spans="1:11" ht="12.75" customHeight="1" outlineLevel="2">
      <c r="A169" s="17" t="s">
        <v>281</v>
      </c>
      <c r="B169" s="17">
        <v>51026</v>
      </c>
      <c r="C169" s="17" t="s">
        <v>24</v>
      </c>
      <c r="D169" s="18" t="s">
        <v>172</v>
      </c>
      <c r="E169" s="17" t="s">
        <v>36</v>
      </c>
      <c r="F169" s="19">
        <v>6.7</v>
      </c>
      <c r="G169" s="20"/>
      <c r="H169" s="20">
        <f t="shared" si="48"/>
        <v>0</v>
      </c>
      <c r="I169" s="20">
        <f t="shared" si="49"/>
        <v>0</v>
      </c>
      <c r="J169" s="1"/>
      <c r="K169" s="1"/>
    </row>
    <row r="170" spans="1:11" ht="12.75" customHeight="1" outlineLevel="2">
      <c r="A170" s="17" t="s">
        <v>282</v>
      </c>
      <c r="B170" s="17">
        <v>92863</v>
      </c>
      <c r="C170" s="17" t="s">
        <v>18</v>
      </c>
      <c r="D170" s="18" t="s">
        <v>283</v>
      </c>
      <c r="E170" s="17" t="s">
        <v>140</v>
      </c>
      <c r="F170" s="19">
        <v>5</v>
      </c>
      <c r="G170" s="20"/>
      <c r="H170" s="20">
        <f t="shared" si="48"/>
        <v>0</v>
      </c>
      <c r="I170" s="20">
        <f t="shared" si="49"/>
        <v>0</v>
      </c>
      <c r="J170" s="1"/>
      <c r="K170" s="1"/>
    </row>
    <row r="171" spans="1:11" ht="12.75" customHeight="1" outlineLevel="2">
      <c r="A171" s="12" t="s">
        <v>284</v>
      </c>
      <c r="B171" s="12"/>
      <c r="C171" s="12"/>
      <c r="D171" s="13" t="s">
        <v>285</v>
      </c>
      <c r="E171" s="13"/>
      <c r="F171" s="14"/>
      <c r="G171" s="15"/>
      <c r="H171" s="15"/>
      <c r="I171" s="16">
        <f>SUM(I172:I178)</f>
        <v>0</v>
      </c>
      <c r="J171" s="1"/>
      <c r="K171" s="1"/>
    </row>
    <row r="172" spans="1:11" ht="12.75" customHeight="1" outlineLevel="2">
      <c r="A172" s="17" t="s">
        <v>286</v>
      </c>
      <c r="B172" s="17" t="s">
        <v>191</v>
      </c>
      <c r="C172" s="17" t="s">
        <v>121</v>
      </c>
      <c r="D172" s="18" t="s">
        <v>287</v>
      </c>
      <c r="E172" s="17" t="s">
        <v>256</v>
      </c>
      <c r="F172" s="19">
        <v>2</v>
      </c>
      <c r="G172" s="20"/>
      <c r="H172" s="20">
        <f t="shared" ref="H172:H178" si="50">TRUNC(G172*(1+$G$3),2)</f>
        <v>0</v>
      </c>
      <c r="I172" s="20">
        <f t="shared" ref="I172:I178" si="51">H172*F172</f>
        <v>0</v>
      </c>
      <c r="J172" s="1"/>
      <c r="K172" s="1"/>
    </row>
    <row r="173" spans="1:11" ht="12.75" customHeight="1" outlineLevel="2">
      <c r="A173" s="17" t="s">
        <v>288</v>
      </c>
      <c r="B173" s="17" t="s">
        <v>191</v>
      </c>
      <c r="C173" s="17" t="s">
        <v>121</v>
      </c>
      <c r="D173" s="18" t="s">
        <v>289</v>
      </c>
      <c r="E173" s="17" t="s">
        <v>146</v>
      </c>
      <c r="F173" s="19">
        <v>1</v>
      </c>
      <c r="G173" s="20"/>
      <c r="H173" s="20">
        <f t="shared" si="50"/>
        <v>0</v>
      </c>
      <c r="I173" s="20">
        <f t="shared" si="51"/>
        <v>0</v>
      </c>
      <c r="J173" s="1"/>
      <c r="K173" s="1"/>
    </row>
    <row r="174" spans="1:11" ht="12.75" customHeight="1" outlineLevel="2">
      <c r="A174" s="17" t="s">
        <v>290</v>
      </c>
      <c r="B174" s="17" t="s">
        <v>191</v>
      </c>
      <c r="C174" s="17" t="s">
        <v>121</v>
      </c>
      <c r="D174" s="18" t="s">
        <v>291</v>
      </c>
      <c r="E174" s="17" t="s">
        <v>146</v>
      </c>
      <c r="F174" s="19">
        <v>2</v>
      </c>
      <c r="G174" s="20"/>
      <c r="H174" s="20">
        <f t="shared" si="50"/>
        <v>0</v>
      </c>
      <c r="I174" s="20">
        <f t="shared" si="51"/>
        <v>0</v>
      </c>
      <c r="J174" s="1"/>
      <c r="K174" s="1"/>
    </row>
    <row r="175" spans="1:11" ht="12.75" customHeight="1" outlineLevel="2">
      <c r="A175" s="17" t="s">
        <v>292</v>
      </c>
      <c r="B175" s="17" t="s">
        <v>191</v>
      </c>
      <c r="C175" s="17" t="s">
        <v>121</v>
      </c>
      <c r="D175" s="18" t="s">
        <v>293</v>
      </c>
      <c r="E175" s="17" t="s">
        <v>146</v>
      </c>
      <c r="F175" s="19">
        <v>1</v>
      </c>
      <c r="G175" s="20"/>
      <c r="H175" s="20">
        <f t="shared" si="50"/>
        <v>0</v>
      </c>
      <c r="I175" s="20">
        <f t="shared" si="51"/>
        <v>0</v>
      </c>
      <c r="J175" s="1"/>
      <c r="K175" s="1"/>
    </row>
    <row r="176" spans="1:11" ht="12.75" customHeight="1" outlineLevel="2">
      <c r="A176" s="17" t="s">
        <v>294</v>
      </c>
      <c r="B176" s="17" t="s">
        <v>191</v>
      </c>
      <c r="C176" s="17" t="s">
        <v>121</v>
      </c>
      <c r="D176" s="18" t="s">
        <v>295</v>
      </c>
      <c r="E176" s="17" t="s">
        <v>296</v>
      </c>
      <c r="F176" s="19">
        <v>1</v>
      </c>
      <c r="G176" s="20"/>
      <c r="H176" s="20">
        <f t="shared" si="50"/>
        <v>0</v>
      </c>
      <c r="I176" s="20">
        <f t="shared" si="51"/>
        <v>0</v>
      </c>
      <c r="J176" s="1"/>
      <c r="K176" s="1"/>
    </row>
    <row r="177" spans="1:11" ht="12.75" customHeight="1" outlineLevel="2">
      <c r="A177" s="17" t="s">
        <v>297</v>
      </c>
      <c r="B177" s="17" t="s">
        <v>191</v>
      </c>
      <c r="C177" s="17" t="s">
        <v>121</v>
      </c>
      <c r="D177" s="18" t="s">
        <v>298</v>
      </c>
      <c r="E177" s="17" t="s">
        <v>146</v>
      </c>
      <c r="F177" s="19">
        <v>1</v>
      </c>
      <c r="G177" s="20"/>
      <c r="H177" s="20">
        <f t="shared" si="50"/>
        <v>0</v>
      </c>
      <c r="I177" s="20">
        <f t="shared" si="51"/>
        <v>0</v>
      </c>
      <c r="J177" s="1"/>
      <c r="K177" s="1"/>
    </row>
    <row r="178" spans="1:11" ht="12.75" customHeight="1" outlineLevel="2">
      <c r="A178" s="17" t="s">
        <v>299</v>
      </c>
      <c r="B178" s="17" t="s">
        <v>191</v>
      </c>
      <c r="C178" s="17" t="s">
        <v>121</v>
      </c>
      <c r="D178" s="18" t="s">
        <v>300</v>
      </c>
      <c r="E178" s="17" t="s">
        <v>146</v>
      </c>
      <c r="F178" s="19">
        <v>1</v>
      </c>
      <c r="G178" s="20"/>
      <c r="H178" s="20">
        <f t="shared" si="50"/>
        <v>0</v>
      </c>
      <c r="I178" s="20">
        <f t="shared" si="51"/>
        <v>0</v>
      </c>
      <c r="J178" s="1"/>
      <c r="K178" s="1"/>
    </row>
    <row r="179" spans="1:11" ht="12.75" customHeight="1" outlineLevel="1">
      <c r="A179" s="12" t="s">
        <v>301</v>
      </c>
      <c r="B179" s="12"/>
      <c r="C179" s="12"/>
      <c r="D179" s="13" t="s">
        <v>302</v>
      </c>
      <c r="E179" s="13"/>
      <c r="F179" s="14"/>
      <c r="G179" s="15"/>
      <c r="H179" s="15"/>
      <c r="I179" s="16">
        <f>SUM(I180:I192)</f>
        <v>0</v>
      </c>
      <c r="J179" s="1"/>
      <c r="K179" s="1"/>
    </row>
    <row r="180" spans="1:11" ht="12.75" customHeight="1" outlineLevel="2">
      <c r="A180" s="17" t="s">
        <v>303</v>
      </c>
      <c r="B180" s="17" t="s">
        <v>191</v>
      </c>
      <c r="C180" s="17" t="s">
        <v>121</v>
      </c>
      <c r="D180" s="18" t="s">
        <v>304</v>
      </c>
      <c r="E180" s="17" t="s">
        <v>146</v>
      </c>
      <c r="F180" s="19">
        <v>2</v>
      </c>
      <c r="G180" s="20"/>
      <c r="H180" s="20">
        <f t="shared" ref="H180:H192" si="52">TRUNC(G180*(1+$G$3),2)</f>
        <v>0</v>
      </c>
      <c r="I180" s="20">
        <f t="shared" ref="I180:I192" si="53">H180*F180</f>
        <v>0</v>
      </c>
      <c r="J180" s="1"/>
      <c r="K180" s="1"/>
    </row>
    <row r="181" spans="1:11" ht="12.75" customHeight="1" outlineLevel="2">
      <c r="A181" s="17" t="s">
        <v>305</v>
      </c>
      <c r="B181" s="17" t="s">
        <v>191</v>
      </c>
      <c r="C181" s="17" t="s">
        <v>121</v>
      </c>
      <c r="D181" s="18" t="s">
        <v>306</v>
      </c>
      <c r="E181" s="17" t="s">
        <v>146</v>
      </c>
      <c r="F181" s="19">
        <v>2</v>
      </c>
      <c r="G181" s="20"/>
      <c r="H181" s="20">
        <f t="shared" si="52"/>
        <v>0</v>
      </c>
      <c r="I181" s="20">
        <f t="shared" si="53"/>
        <v>0</v>
      </c>
      <c r="J181" s="1"/>
      <c r="K181" s="1"/>
    </row>
    <row r="182" spans="1:11" ht="12.75" customHeight="1" outlineLevel="2">
      <c r="A182" s="17" t="s">
        <v>307</v>
      </c>
      <c r="B182" s="17" t="s">
        <v>191</v>
      </c>
      <c r="C182" s="17" t="s">
        <v>121</v>
      </c>
      <c r="D182" s="18" t="s">
        <v>308</v>
      </c>
      <c r="E182" s="17">
        <v>1</v>
      </c>
      <c r="F182" s="19">
        <v>2</v>
      </c>
      <c r="G182" s="20"/>
      <c r="H182" s="20">
        <f t="shared" si="52"/>
        <v>0</v>
      </c>
      <c r="I182" s="20">
        <f t="shared" si="53"/>
        <v>0</v>
      </c>
      <c r="J182" s="1"/>
      <c r="K182" s="1"/>
    </row>
    <row r="183" spans="1:11" ht="12.75" customHeight="1" outlineLevel="2">
      <c r="A183" s="17" t="s">
        <v>309</v>
      </c>
      <c r="B183" s="17" t="s">
        <v>191</v>
      </c>
      <c r="C183" s="17" t="s">
        <v>121</v>
      </c>
      <c r="D183" s="18" t="s">
        <v>310</v>
      </c>
      <c r="E183" s="17" t="s">
        <v>146</v>
      </c>
      <c r="F183" s="19">
        <v>3</v>
      </c>
      <c r="G183" s="20"/>
      <c r="H183" s="20">
        <f t="shared" si="52"/>
        <v>0</v>
      </c>
      <c r="I183" s="20">
        <f t="shared" si="53"/>
        <v>0</v>
      </c>
      <c r="J183" s="1"/>
      <c r="K183" s="1"/>
    </row>
    <row r="184" spans="1:11" ht="12.75" customHeight="1" outlineLevel="2">
      <c r="A184" s="17" t="s">
        <v>311</v>
      </c>
      <c r="B184" s="17" t="s">
        <v>191</v>
      </c>
      <c r="C184" s="17" t="s">
        <v>121</v>
      </c>
      <c r="D184" s="18" t="s">
        <v>312</v>
      </c>
      <c r="E184" s="17" t="s">
        <v>146</v>
      </c>
      <c r="F184" s="19">
        <v>2</v>
      </c>
      <c r="G184" s="20"/>
      <c r="H184" s="20">
        <f t="shared" si="52"/>
        <v>0</v>
      </c>
      <c r="I184" s="20">
        <f t="shared" si="53"/>
        <v>0</v>
      </c>
      <c r="J184" s="1"/>
      <c r="K184" s="1"/>
    </row>
    <row r="185" spans="1:11" ht="12.75" customHeight="1" outlineLevel="2">
      <c r="A185" s="17" t="s">
        <v>313</v>
      </c>
      <c r="B185" s="17" t="s">
        <v>191</v>
      </c>
      <c r="C185" s="17" t="s">
        <v>121</v>
      </c>
      <c r="D185" s="18" t="s">
        <v>314</v>
      </c>
      <c r="E185" s="17" t="s">
        <v>146</v>
      </c>
      <c r="F185" s="19">
        <v>1</v>
      </c>
      <c r="G185" s="20"/>
      <c r="H185" s="20">
        <f t="shared" si="52"/>
        <v>0</v>
      </c>
      <c r="I185" s="20">
        <f t="shared" si="53"/>
        <v>0</v>
      </c>
      <c r="J185" s="1"/>
      <c r="K185" s="1"/>
    </row>
    <row r="186" spans="1:11" ht="12.75" customHeight="1" outlineLevel="2">
      <c r="A186" s="17" t="s">
        <v>315</v>
      </c>
      <c r="B186" s="17" t="s">
        <v>191</v>
      </c>
      <c r="C186" s="17" t="s">
        <v>121</v>
      </c>
      <c r="D186" s="18" t="s">
        <v>316</v>
      </c>
      <c r="E186" s="17" t="s">
        <v>146</v>
      </c>
      <c r="F186" s="19">
        <v>1</v>
      </c>
      <c r="G186" s="20"/>
      <c r="H186" s="20">
        <f t="shared" si="52"/>
        <v>0</v>
      </c>
      <c r="I186" s="20">
        <f t="shared" si="53"/>
        <v>0</v>
      </c>
      <c r="J186" s="1"/>
      <c r="K186" s="1"/>
    </row>
    <row r="187" spans="1:11" ht="12.75" customHeight="1" outlineLevel="2">
      <c r="A187" s="17" t="s">
        <v>317</v>
      </c>
      <c r="B187" s="17" t="s">
        <v>191</v>
      </c>
      <c r="C187" s="17" t="s">
        <v>121</v>
      </c>
      <c r="D187" s="18" t="s">
        <v>318</v>
      </c>
      <c r="E187" s="17" t="s">
        <v>146</v>
      </c>
      <c r="F187" s="19">
        <v>1</v>
      </c>
      <c r="G187" s="20"/>
      <c r="H187" s="20">
        <f t="shared" si="52"/>
        <v>0</v>
      </c>
      <c r="I187" s="20">
        <f t="shared" si="53"/>
        <v>0</v>
      </c>
      <c r="J187" s="1"/>
      <c r="K187" s="1"/>
    </row>
    <row r="188" spans="1:11" ht="12.75" customHeight="1" outlineLevel="2">
      <c r="A188" s="17" t="s">
        <v>319</v>
      </c>
      <c r="B188" s="17" t="s">
        <v>191</v>
      </c>
      <c r="C188" s="17" t="s">
        <v>121</v>
      </c>
      <c r="D188" s="18" t="s">
        <v>320</v>
      </c>
      <c r="E188" s="17" t="s">
        <v>146</v>
      </c>
      <c r="F188" s="19">
        <v>1</v>
      </c>
      <c r="G188" s="20"/>
      <c r="H188" s="20">
        <f t="shared" si="52"/>
        <v>0</v>
      </c>
      <c r="I188" s="20">
        <f t="shared" si="53"/>
        <v>0</v>
      </c>
      <c r="J188" s="1"/>
      <c r="K188" s="1"/>
    </row>
    <row r="189" spans="1:11" ht="12.75" customHeight="1" outlineLevel="2">
      <c r="A189" s="17" t="s">
        <v>321</v>
      </c>
      <c r="B189" s="17" t="s">
        <v>191</v>
      </c>
      <c r="C189" s="17" t="s">
        <v>121</v>
      </c>
      <c r="D189" s="18" t="s">
        <v>322</v>
      </c>
      <c r="E189" s="17" t="s">
        <v>146</v>
      </c>
      <c r="F189" s="19">
        <v>1</v>
      </c>
      <c r="G189" s="20"/>
      <c r="H189" s="20">
        <f t="shared" si="52"/>
        <v>0</v>
      </c>
      <c r="I189" s="20">
        <f t="shared" si="53"/>
        <v>0</v>
      </c>
      <c r="J189" s="1"/>
      <c r="K189" s="1"/>
    </row>
    <row r="190" spans="1:11" ht="12.75" customHeight="1" outlineLevel="2">
      <c r="A190" s="17" t="s">
        <v>323</v>
      </c>
      <c r="B190" s="17" t="s">
        <v>191</v>
      </c>
      <c r="C190" s="17" t="s">
        <v>121</v>
      </c>
      <c r="D190" s="18" t="s">
        <v>324</v>
      </c>
      <c r="E190" s="17" t="s">
        <v>146</v>
      </c>
      <c r="F190" s="19">
        <v>1</v>
      </c>
      <c r="G190" s="20"/>
      <c r="H190" s="20">
        <f t="shared" si="52"/>
        <v>0</v>
      </c>
      <c r="I190" s="20">
        <f t="shared" si="53"/>
        <v>0</v>
      </c>
      <c r="J190" s="1"/>
      <c r="K190" s="1"/>
    </row>
    <row r="191" spans="1:11" ht="12.75" customHeight="1" outlineLevel="2">
      <c r="A191" s="17" t="s">
        <v>325</v>
      </c>
      <c r="B191" s="17" t="s">
        <v>191</v>
      </c>
      <c r="C191" s="17" t="s">
        <v>121</v>
      </c>
      <c r="D191" s="18" t="s">
        <v>326</v>
      </c>
      <c r="E191" s="17" t="s">
        <v>146</v>
      </c>
      <c r="F191" s="19">
        <v>1</v>
      </c>
      <c r="G191" s="20"/>
      <c r="H191" s="20">
        <f t="shared" si="52"/>
        <v>0</v>
      </c>
      <c r="I191" s="20">
        <f t="shared" si="53"/>
        <v>0</v>
      </c>
      <c r="J191" s="1"/>
      <c r="K191" s="1"/>
    </row>
    <row r="192" spans="1:11" ht="12.75" customHeight="1" outlineLevel="2">
      <c r="A192" s="17" t="s">
        <v>327</v>
      </c>
      <c r="B192" s="17" t="s">
        <v>191</v>
      </c>
      <c r="C192" s="17" t="s">
        <v>121</v>
      </c>
      <c r="D192" s="18" t="s">
        <v>328</v>
      </c>
      <c r="E192" s="17" t="s">
        <v>146</v>
      </c>
      <c r="F192" s="19">
        <v>1</v>
      </c>
      <c r="G192" s="20"/>
      <c r="H192" s="20">
        <f t="shared" si="52"/>
        <v>0</v>
      </c>
      <c r="I192" s="20">
        <f t="shared" si="53"/>
        <v>0</v>
      </c>
      <c r="J192" s="1"/>
      <c r="K192" s="1"/>
    </row>
    <row r="193" spans="1:11" ht="12.75" customHeight="1" outlineLevel="1">
      <c r="A193" s="12" t="s">
        <v>329</v>
      </c>
      <c r="B193" s="12"/>
      <c r="C193" s="12"/>
      <c r="D193" s="13" t="s">
        <v>330</v>
      </c>
      <c r="E193" s="13"/>
      <c r="F193" s="14"/>
      <c r="G193" s="15"/>
      <c r="H193" s="15"/>
      <c r="I193" s="16">
        <f>I194</f>
        <v>0</v>
      </c>
      <c r="J193" s="1"/>
      <c r="K193" s="1"/>
    </row>
    <row r="194" spans="1:11" ht="12.75" customHeight="1" outlineLevel="2">
      <c r="A194" s="17" t="s">
        <v>331</v>
      </c>
      <c r="B194" s="17">
        <v>150103</v>
      </c>
      <c r="C194" s="17" t="s">
        <v>24</v>
      </c>
      <c r="D194" s="18" t="s">
        <v>332</v>
      </c>
      <c r="E194" s="17" t="s">
        <v>175</v>
      </c>
      <c r="F194" s="19">
        <v>2898.24</v>
      </c>
      <c r="G194" s="20"/>
      <c r="H194" s="20">
        <f>TRUNC(G194*(1+$G$3),2)</f>
        <v>0</v>
      </c>
      <c r="I194" s="20">
        <f>H194*F194</f>
        <v>0</v>
      </c>
      <c r="J194" s="1"/>
      <c r="K194" s="1"/>
    </row>
    <row r="195" spans="1:11" ht="12.75" customHeight="1" outlineLevel="1">
      <c r="A195" s="12" t="s">
        <v>333</v>
      </c>
      <c r="B195" s="12"/>
      <c r="C195" s="12"/>
      <c r="D195" s="13" t="s">
        <v>194</v>
      </c>
      <c r="E195" s="13"/>
      <c r="F195" s="14"/>
      <c r="G195" s="15"/>
      <c r="H195" s="15"/>
      <c r="I195" s="16">
        <f>SUM(I196:I202)</f>
        <v>0</v>
      </c>
      <c r="J195" s="1"/>
      <c r="K195" s="1"/>
    </row>
    <row r="196" spans="1:11" ht="12.75" customHeight="1" outlineLevel="2">
      <c r="A196" s="17" t="s">
        <v>334</v>
      </c>
      <c r="B196" s="17" t="s">
        <v>335</v>
      </c>
      <c r="C196" s="17" t="s">
        <v>121</v>
      </c>
      <c r="D196" s="18" t="s">
        <v>336</v>
      </c>
      <c r="E196" s="17" t="s">
        <v>146</v>
      </c>
      <c r="F196" s="19">
        <v>28</v>
      </c>
      <c r="G196" s="20"/>
      <c r="H196" s="20">
        <f t="shared" ref="H196:H202" si="54">TRUNC(G196*(1+$G$3),2)</f>
        <v>0</v>
      </c>
      <c r="I196" s="20">
        <f t="shared" ref="I196:I202" si="55">H196*F196</f>
        <v>0</v>
      </c>
      <c r="J196" s="1"/>
      <c r="K196" s="1"/>
    </row>
    <row r="197" spans="1:11" ht="12.75" customHeight="1" outlineLevel="2">
      <c r="A197" s="17" t="s">
        <v>337</v>
      </c>
      <c r="B197" s="17" t="s">
        <v>338</v>
      </c>
      <c r="C197" s="17" t="s">
        <v>121</v>
      </c>
      <c r="D197" s="18" t="s">
        <v>339</v>
      </c>
      <c r="E197" s="17" t="s">
        <v>296</v>
      </c>
      <c r="F197" s="19">
        <v>35</v>
      </c>
      <c r="G197" s="20"/>
      <c r="H197" s="20">
        <f t="shared" si="54"/>
        <v>0</v>
      </c>
      <c r="I197" s="20">
        <f t="shared" si="55"/>
        <v>0</v>
      </c>
      <c r="J197" s="1"/>
      <c r="K197" s="1"/>
    </row>
    <row r="198" spans="1:11" ht="12.75" customHeight="1" outlineLevel="2">
      <c r="A198" s="17" t="s">
        <v>340</v>
      </c>
      <c r="B198" s="17" t="s">
        <v>341</v>
      </c>
      <c r="C198" s="17" t="s">
        <v>121</v>
      </c>
      <c r="D198" s="18" t="s">
        <v>342</v>
      </c>
      <c r="E198" s="17" t="s">
        <v>140</v>
      </c>
      <c r="F198" s="19">
        <v>378</v>
      </c>
      <c r="G198" s="20"/>
      <c r="H198" s="20">
        <f t="shared" si="54"/>
        <v>0</v>
      </c>
      <c r="I198" s="20">
        <f t="shared" si="55"/>
        <v>0</v>
      </c>
      <c r="J198" s="1"/>
      <c r="K198" s="1"/>
    </row>
    <row r="199" spans="1:11" ht="12.75" customHeight="1" outlineLevel="2">
      <c r="A199" s="17" t="s">
        <v>343</v>
      </c>
      <c r="B199" s="17" t="s">
        <v>191</v>
      </c>
      <c r="C199" s="17" t="s">
        <v>121</v>
      </c>
      <c r="D199" s="18" t="s">
        <v>344</v>
      </c>
      <c r="E199" s="17" t="s">
        <v>296</v>
      </c>
      <c r="F199" s="19">
        <v>7</v>
      </c>
      <c r="G199" s="20"/>
      <c r="H199" s="20">
        <f t="shared" si="54"/>
        <v>0</v>
      </c>
      <c r="I199" s="20">
        <f t="shared" si="55"/>
        <v>0</v>
      </c>
      <c r="J199" s="1"/>
      <c r="K199" s="1"/>
    </row>
    <row r="200" spans="1:11" ht="12.75" customHeight="1" outlineLevel="2">
      <c r="A200" s="17" t="s">
        <v>345</v>
      </c>
      <c r="B200" s="17" t="s">
        <v>346</v>
      </c>
      <c r="C200" s="17" t="s">
        <v>121</v>
      </c>
      <c r="D200" s="18" t="s">
        <v>347</v>
      </c>
      <c r="E200" s="17" t="s">
        <v>140</v>
      </c>
      <c r="F200" s="19">
        <v>23.6</v>
      </c>
      <c r="G200" s="20"/>
      <c r="H200" s="20">
        <f t="shared" si="54"/>
        <v>0</v>
      </c>
      <c r="I200" s="20">
        <f t="shared" si="55"/>
        <v>0</v>
      </c>
      <c r="J200" s="1"/>
      <c r="K200" s="1"/>
    </row>
    <row r="201" spans="1:11" ht="12.75" customHeight="1" outlineLevel="2">
      <c r="A201" s="17" t="s">
        <v>348</v>
      </c>
      <c r="B201" s="17" t="s">
        <v>191</v>
      </c>
      <c r="C201" s="17" t="s">
        <v>121</v>
      </c>
      <c r="D201" s="18" t="s">
        <v>349</v>
      </c>
      <c r="E201" s="17" t="s">
        <v>296</v>
      </c>
      <c r="F201" s="19">
        <v>14</v>
      </c>
      <c r="G201" s="20"/>
      <c r="H201" s="20">
        <f t="shared" si="54"/>
        <v>0</v>
      </c>
      <c r="I201" s="20">
        <f t="shared" si="55"/>
        <v>0</v>
      </c>
      <c r="J201" s="1"/>
      <c r="K201" s="1"/>
    </row>
    <row r="202" spans="1:11" ht="12.75" customHeight="1" outlineLevel="2">
      <c r="A202" s="17" t="s">
        <v>350</v>
      </c>
      <c r="B202" s="17">
        <v>103307</v>
      </c>
      <c r="C202" s="17" t="s">
        <v>18</v>
      </c>
      <c r="D202" s="18" t="s">
        <v>351</v>
      </c>
      <c r="E202" s="17" t="s">
        <v>146</v>
      </c>
      <c r="F202" s="19">
        <v>23</v>
      </c>
      <c r="G202" s="20"/>
      <c r="H202" s="20">
        <f t="shared" si="54"/>
        <v>0</v>
      </c>
      <c r="I202" s="20">
        <f t="shared" si="55"/>
        <v>0</v>
      </c>
      <c r="J202" s="1"/>
      <c r="K202" s="1"/>
    </row>
    <row r="203" spans="1:11" ht="12.75" customHeight="1">
      <c r="A203" s="12">
        <v>9</v>
      </c>
      <c r="B203" s="12"/>
      <c r="C203" s="12"/>
      <c r="D203" s="13" t="s">
        <v>352</v>
      </c>
      <c r="E203" s="13"/>
      <c r="F203" s="14"/>
      <c r="G203" s="15"/>
      <c r="H203" s="15"/>
      <c r="I203" s="16">
        <f>I204+I224</f>
        <v>0</v>
      </c>
      <c r="J203" s="1"/>
      <c r="K203" s="1"/>
    </row>
    <row r="204" spans="1:11" ht="12.75" customHeight="1" outlineLevel="1">
      <c r="A204" s="12" t="s">
        <v>353</v>
      </c>
      <c r="B204" s="12"/>
      <c r="C204" s="12"/>
      <c r="D204" s="13" t="s">
        <v>354</v>
      </c>
      <c r="E204" s="13"/>
      <c r="F204" s="14"/>
      <c r="G204" s="15"/>
      <c r="H204" s="15"/>
      <c r="I204" s="16">
        <f>I205+I208+I216</f>
        <v>0</v>
      </c>
      <c r="J204" s="1"/>
      <c r="K204" s="1"/>
    </row>
    <row r="205" spans="1:11" ht="12.75" customHeight="1" outlineLevel="2">
      <c r="A205" s="12" t="s">
        <v>355</v>
      </c>
      <c r="B205" s="12"/>
      <c r="C205" s="12"/>
      <c r="D205" s="13" t="s">
        <v>356</v>
      </c>
      <c r="E205" s="13"/>
      <c r="F205" s="14"/>
      <c r="G205" s="15"/>
      <c r="H205" s="15"/>
      <c r="I205" s="16">
        <f>SUM(I206:I207)</f>
        <v>0</v>
      </c>
      <c r="J205" s="1"/>
      <c r="K205" s="1"/>
    </row>
    <row r="206" spans="1:11" ht="12.75" customHeight="1" outlineLevel="2">
      <c r="A206" s="17" t="s">
        <v>357</v>
      </c>
      <c r="B206" s="17">
        <v>50901</v>
      </c>
      <c r="C206" s="17" t="s">
        <v>24</v>
      </c>
      <c r="D206" s="18" t="s">
        <v>358</v>
      </c>
      <c r="E206" s="17" t="s">
        <v>36</v>
      </c>
      <c r="F206" s="19">
        <v>7.2</v>
      </c>
      <c r="G206" s="20"/>
      <c r="H206" s="20">
        <f t="shared" ref="H206:H207" si="56">TRUNC(G206*(1+$G$3),2)</f>
        <v>0</v>
      </c>
      <c r="I206" s="20">
        <f t="shared" ref="I206:I207" si="57">H206*F206</f>
        <v>0</v>
      </c>
      <c r="J206" s="1"/>
      <c r="K206" s="1"/>
    </row>
    <row r="207" spans="1:11" ht="12.75" customHeight="1" outlineLevel="2">
      <c r="A207" s="17" t="s">
        <v>359</v>
      </c>
      <c r="B207" s="17">
        <v>30101</v>
      </c>
      <c r="C207" s="17" t="s">
        <v>24</v>
      </c>
      <c r="D207" s="18" t="s">
        <v>360</v>
      </c>
      <c r="E207" s="17" t="s">
        <v>36</v>
      </c>
      <c r="F207" s="19">
        <v>10.8</v>
      </c>
      <c r="G207" s="20"/>
      <c r="H207" s="20">
        <f t="shared" si="56"/>
        <v>0</v>
      </c>
      <c r="I207" s="20">
        <f t="shared" si="57"/>
        <v>0</v>
      </c>
      <c r="J207" s="1"/>
      <c r="K207" s="1"/>
    </row>
    <row r="208" spans="1:11" ht="12.75" customHeight="1" outlineLevel="2">
      <c r="A208" s="12" t="s">
        <v>361</v>
      </c>
      <c r="B208" s="12"/>
      <c r="C208" s="12"/>
      <c r="D208" s="13" t="s">
        <v>362</v>
      </c>
      <c r="E208" s="13"/>
      <c r="F208" s="14"/>
      <c r="G208" s="15"/>
      <c r="H208" s="15"/>
      <c r="I208" s="16">
        <f>SUM(I209:I215)</f>
        <v>0</v>
      </c>
      <c r="J208" s="1"/>
      <c r="K208" s="1"/>
    </row>
    <row r="209" spans="1:11" ht="12.75" customHeight="1" outlineLevel="2">
      <c r="A209" s="17" t="s">
        <v>363</v>
      </c>
      <c r="B209" s="17">
        <v>50301</v>
      </c>
      <c r="C209" s="17" t="s">
        <v>24</v>
      </c>
      <c r="D209" s="18" t="s">
        <v>166</v>
      </c>
      <c r="E209" s="17" t="s">
        <v>140</v>
      </c>
      <c r="F209" s="19">
        <v>4</v>
      </c>
      <c r="G209" s="20"/>
      <c r="H209" s="20">
        <f t="shared" ref="H209:H215" si="58">TRUNC(G209*(1+$G$3),2)</f>
        <v>0</v>
      </c>
      <c r="I209" s="20">
        <f t="shared" ref="I209:I215" si="59">H209*F209</f>
        <v>0</v>
      </c>
      <c r="J209" s="1"/>
      <c r="K209" s="1"/>
    </row>
    <row r="210" spans="1:11" ht="12.75" customHeight="1" outlineLevel="2">
      <c r="A210" s="17" t="s">
        <v>364</v>
      </c>
      <c r="B210" s="17">
        <v>51015</v>
      </c>
      <c r="C210" s="17" t="s">
        <v>24</v>
      </c>
      <c r="D210" s="18" t="s">
        <v>170</v>
      </c>
      <c r="E210" s="17" t="s">
        <v>36</v>
      </c>
      <c r="F210" s="19">
        <v>0.36</v>
      </c>
      <c r="G210" s="20"/>
      <c r="H210" s="20">
        <f t="shared" si="58"/>
        <v>0</v>
      </c>
      <c r="I210" s="20">
        <f t="shared" si="59"/>
        <v>0</v>
      </c>
      <c r="J210" s="1"/>
      <c r="K210" s="1"/>
    </row>
    <row r="211" spans="1:11" ht="12.75" customHeight="1" outlineLevel="2">
      <c r="A211" s="17" t="s">
        <v>365</v>
      </c>
      <c r="B211" s="17">
        <v>60314</v>
      </c>
      <c r="C211" s="17" t="s">
        <v>24</v>
      </c>
      <c r="D211" s="18" t="s">
        <v>366</v>
      </c>
      <c r="E211" s="17" t="s">
        <v>175</v>
      </c>
      <c r="F211" s="19">
        <v>6.24</v>
      </c>
      <c r="G211" s="20"/>
      <c r="H211" s="20">
        <f t="shared" si="58"/>
        <v>0</v>
      </c>
      <c r="I211" s="20">
        <f t="shared" si="59"/>
        <v>0</v>
      </c>
      <c r="J211" s="1"/>
      <c r="K211" s="1"/>
    </row>
    <row r="212" spans="1:11" ht="12.75" customHeight="1" outlineLevel="2">
      <c r="A212" s="17" t="s">
        <v>367</v>
      </c>
      <c r="B212" s="17">
        <v>52004</v>
      </c>
      <c r="C212" s="17" t="s">
        <v>24</v>
      </c>
      <c r="D212" s="18" t="s">
        <v>177</v>
      </c>
      <c r="E212" s="17" t="s">
        <v>175</v>
      </c>
      <c r="F212" s="19">
        <v>12.64</v>
      </c>
      <c r="G212" s="20"/>
      <c r="H212" s="20">
        <f t="shared" si="58"/>
        <v>0</v>
      </c>
      <c r="I212" s="20">
        <f t="shared" si="59"/>
        <v>0</v>
      </c>
      <c r="J212" s="1"/>
      <c r="K212" s="1"/>
    </row>
    <row r="213" spans="1:11" ht="12.75" customHeight="1" outlineLevel="2">
      <c r="A213" s="17" t="s">
        <v>368</v>
      </c>
      <c r="B213" s="17">
        <v>51026</v>
      </c>
      <c r="C213" s="17" t="s">
        <v>24</v>
      </c>
      <c r="D213" s="18" t="s">
        <v>172</v>
      </c>
      <c r="E213" s="17" t="s">
        <v>36</v>
      </c>
      <c r="F213" s="19">
        <v>0.36</v>
      </c>
      <c r="G213" s="20"/>
      <c r="H213" s="20">
        <f t="shared" si="58"/>
        <v>0</v>
      </c>
      <c r="I213" s="20">
        <f t="shared" si="59"/>
        <v>0</v>
      </c>
      <c r="J213" s="1"/>
      <c r="K213" s="1"/>
    </row>
    <row r="214" spans="1:11" ht="12.75" customHeight="1" outlineLevel="2">
      <c r="A214" s="17" t="s">
        <v>369</v>
      </c>
      <c r="B214" s="17">
        <v>220101</v>
      </c>
      <c r="C214" s="17" t="s">
        <v>24</v>
      </c>
      <c r="D214" s="18" t="s">
        <v>128</v>
      </c>
      <c r="E214" s="17" t="s">
        <v>20</v>
      </c>
      <c r="F214" s="19">
        <v>4</v>
      </c>
      <c r="G214" s="20"/>
      <c r="H214" s="20">
        <f t="shared" si="58"/>
        <v>0</v>
      </c>
      <c r="I214" s="20">
        <f t="shared" si="59"/>
        <v>0</v>
      </c>
      <c r="J214" s="1"/>
      <c r="K214" s="1"/>
    </row>
    <row r="215" spans="1:11" ht="12.75" customHeight="1" outlineLevel="2">
      <c r="A215" s="17" t="s">
        <v>370</v>
      </c>
      <c r="B215" s="17">
        <v>220102</v>
      </c>
      <c r="C215" s="17" t="s">
        <v>24</v>
      </c>
      <c r="D215" s="18" t="s">
        <v>371</v>
      </c>
      <c r="E215" s="17" t="s">
        <v>20</v>
      </c>
      <c r="F215" s="19">
        <v>4</v>
      </c>
      <c r="G215" s="20"/>
      <c r="H215" s="20">
        <f t="shared" si="58"/>
        <v>0</v>
      </c>
      <c r="I215" s="20">
        <f t="shared" si="59"/>
        <v>0</v>
      </c>
      <c r="J215" s="1"/>
      <c r="K215" s="1"/>
    </row>
    <row r="216" spans="1:11" ht="12.75" customHeight="1" outlineLevel="2">
      <c r="A216" s="12" t="s">
        <v>372</v>
      </c>
      <c r="B216" s="12"/>
      <c r="C216" s="12"/>
      <c r="D216" s="13" t="s">
        <v>373</v>
      </c>
      <c r="E216" s="13"/>
      <c r="F216" s="14"/>
      <c r="G216" s="15"/>
      <c r="H216" s="15"/>
      <c r="I216" s="16">
        <f>SUM(I217:I223)</f>
        <v>0</v>
      </c>
      <c r="J216" s="1"/>
      <c r="K216" s="1"/>
    </row>
    <row r="217" spans="1:11" ht="12.75" customHeight="1" outlineLevel="2">
      <c r="A217" s="17" t="s">
        <v>374</v>
      </c>
      <c r="B217" s="17">
        <v>100202</v>
      </c>
      <c r="C217" s="17" t="s">
        <v>24</v>
      </c>
      <c r="D217" s="18" t="s">
        <v>375</v>
      </c>
      <c r="E217" s="17" t="s">
        <v>20</v>
      </c>
      <c r="F217" s="19">
        <v>14.4</v>
      </c>
      <c r="G217" s="20"/>
      <c r="H217" s="20">
        <f t="shared" ref="H217:H223" si="60">TRUNC(G217*(1+$G$3),2)</f>
        <v>0</v>
      </c>
      <c r="I217" s="20">
        <f t="shared" ref="I217:I223" si="61">H217*F217</f>
        <v>0</v>
      </c>
      <c r="J217" s="1"/>
      <c r="K217" s="1"/>
    </row>
    <row r="218" spans="1:11" ht="12.75" customHeight="1" outlineLevel="2">
      <c r="A218" s="17" t="s">
        <v>376</v>
      </c>
      <c r="B218" s="17">
        <v>93205</v>
      </c>
      <c r="C218" s="17" t="s">
        <v>18</v>
      </c>
      <c r="D218" s="18" t="s">
        <v>377</v>
      </c>
      <c r="E218" s="17" t="s">
        <v>140</v>
      </c>
      <c r="F218" s="19">
        <v>16</v>
      </c>
      <c r="G218" s="20"/>
      <c r="H218" s="20">
        <f t="shared" si="60"/>
        <v>0</v>
      </c>
      <c r="I218" s="20">
        <f t="shared" si="61"/>
        <v>0</v>
      </c>
      <c r="J218" s="1"/>
      <c r="K218" s="1"/>
    </row>
    <row r="219" spans="1:11" ht="12.75" customHeight="1" outlineLevel="2">
      <c r="A219" s="17" t="s">
        <v>378</v>
      </c>
      <c r="B219" s="17">
        <v>121101</v>
      </c>
      <c r="C219" s="17" t="s">
        <v>24</v>
      </c>
      <c r="D219" s="18" t="s">
        <v>379</v>
      </c>
      <c r="E219" s="17" t="s">
        <v>20</v>
      </c>
      <c r="F219" s="19">
        <v>28.8</v>
      </c>
      <c r="G219" s="20"/>
      <c r="H219" s="20">
        <f t="shared" si="60"/>
        <v>0</v>
      </c>
      <c r="I219" s="20">
        <f t="shared" si="61"/>
        <v>0</v>
      </c>
      <c r="J219" s="1"/>
      <c r="K219" s="1"/>
    </row>
    <row r="220" spans="1:11" ht="12.75" customHeight="1" outlineLevel="2">
      <c r="A220" s="17" t="s">
        <v>380</v>
      </c>
      <c r="B220" s="17">
        <v>200201</v>
      </c>
      <c r="C220" s="17" t="s">
        <v>24</v>
      </c>
      <c r="D220" s="18" t="s">
        <v>381</v>
      </c>
      <c r="E220" s="17" t="s">
        <v>20</v>
      </c>
      <c r="F220" s="19">
        <v>28.8</v>
      </c>
      <c r="G220" s="20"/>
      <c r="H220" s="20">
        <f t="shared" si="60"/>
        <v>0</v>
      </c>
      <c r="I220" s="20">
        <f t="shared" si="61"/>
        <v>0</v>
      </c>
      <c r="J220" s="1"/>
      <c r="K220" s="1"/>
    </row>
    <row r="221" spans="1:11" ht="12.75" customHeight="1" outlineLevel="2">
      <c r="A221" s="17" t="s">
        <v>382</v>
      </c>
      <c r="B221" s="17">
        <v>200101</v>
      </c>
      <c r="C221" s="17" t="s">
        <v>24</v>
      </c>
      <c r="D221" s="18" t="s">
        <v>181</v>
      </c>
      <c r="E221" s="17" t="s">
        <v>20</v>
      </c>
      <c r="F221" s="19">
        <v>14.4</v>
      </c>
      <c r="G221" s="20"/>
      <c r="H221" s="20">
        <f t="shared" si="60"/>
        <v>0</v>
      </c>
      <c r="I221" s="20">
        <f t="shared" si="61"/>
        <v>0</v>
      </c>
      <c r="J221" s="1"/>
      <c r="K221" s="1"/>
    </row>
    <row r="222" spans="1:11" ht="12.75" customHeight="1" outlineLevel="2">
      <c r="A222" s="17" t="s">
        <v>383</v>
      </c>
      <c r="B222" s="17">
        <v>130152</v>
      </c>
      <c r="C222" s="17" t="s">
        <v>24</v>
      </c>
      <c r="D222" s="18" t="s">
        <v>185</v>
      </c>
      <c r="E222" s="17" t="s">
        <v>20</v>
      </c>
      <c r="F222" s="19">
        <v>14.4</v>
      </c>
      <c r="G222" s="20"/>
      <c r="H222" s="20">
        <f t="shared" si="60"/>
        <v>0</v>
      </c>
      <c r="I222" s="20">
        <f t="shared" si="61"/>
        <v>0</v>
      </c>
      <c r="J222" s="1"/>
      <c r="K222" s="1"/>
    </row>
    <row r="223" spans="1:11" ht="12.75" customHeight="1" outlineLevel="2">
      <c r="A223" s="17" t="s">
        <v>384</v>
      </c>
      <c r="B223" s="17">
        <v>180710</v>
      </c>
      <c r="C223" s="17" t="s">
        <v>24</v>
      </c>
      <c r="D223" s="18" t="s">
        <v>385</v>
      </c>
      <c r="E223" s="17" t="s">
        <v>20</v>
      </c>
      <c r="F223" s="19">
        <v>2.89</v>
      </c>
      <c r="G223" s="20"/>
      <c r="H223" s="20">
        <f t="shared" si="60"/>
        <v>0</v>
      </c>
      <c r="I223" s="20">
        <f t="shared" si="61"/>
        <v>0</v>
      </c>
      <c r="J223" s="1"/>
      <c r="K223" s="1"/>
    </row>
    <row r="224" spans="1:11" ht="12.75" customHeight="1" outlineLevel="1">
      <c r="A224" s="12" t="s">
        <v>386</v>
      </c>
      <c r="B224" s="12"/>
      <c r="C224" s="12"/>
      <c r="D224" s="13" t="s">
        <v>387</v>
      </c>
      <c r="E224" s="13"/>
      <c r="F224" s="14"/>
      <c r="G224" s="15"/>
      <c r="H224" s="15"/>
      <c r="I224" s="16">
        <f>I225+I234+I241</f>
        <v>0</v>
      </c>
      <c r="J224" s="1"/>
      <c r="K224" s="1"/>
    </row>
    <row r="225" spans="1:11" ht="12.75" customHeight="1" outlineLevel="2">
      <c r="A225" s="12" t="s">
        <v>388</v>
      </c>
      <c r="B225" s="12"/>
      <c r="C225" s="12"/>
      <c r="D225" s="13" t="s">
        <v>389</v>
      </c>
      <c r="E225" s="13"/>
      <c r="F225" s="14"/>
      <c r="G225" s="15"/>
      <c r="H225" s="15"/>
      <c r="I225" s="16">
        <f>SUM(I226:I233)</f>
        <v>0</v>
      </c>
      <c r="J225" s="1"/>
      <c r="K225" s="1"/>
    </row>
    <row r="226" spans="1:11" ht="12.75" customHeight="1" outlineLevel="2">
      <c r="A226" s="17" t="s">
        <v>390</v>
      </c>
      <c r="B226" s="17">
        <v>50301</v>
      </c>
      <c r="C226" s="17" t="s">
        <v>24</v>
      </c>
      <c r="D226" s="18" t="s">
        <v>166</v>
      </c>
      <c r="E226" s="17" t="s">
        <v>140</v>
      </c>
      <c r="F226" s="19">
        <v>30</v>
      </c>
      <c r="G226" s="20"/>
      <c r="H226" s="20">
        <f t="shared" ref="H226:H233" si="62">TRUNC(G226*(1+$G$3),2)</f>
        <v>0</v>
      </c>
      <c r="I226" s="20">
        <f t="shared" ref="I226:I233" si="63">H226*F226</f>
        <v>0</v>
      </c>
      <c r="J226" s="1"/>
      <c r="K226" s="1"/>
    </row>
    <row r="227" spans="1:11" ht="12.75" customHeight="1" outlineLevel="2">
      <c r="A227" s="17" t="s">
        <v>391</v>
      </c>
      <c r="B227" s="17">
        <v>51015</v>
      </c>
      <c r="C227" s="17" t="s">
        <v>24</v>
      </c>
      <c r="D227" s="18" t="s">
        <v>170</v>
      </c>
      <c r="E227" s="17" t="s">
        <v>36</v>
      </c>
      <c r="F227" s="19">
        <v>2.69</v>
      </c>
      <c r="G227" s="20"/>
      <c r="H227" s="20">
        <f t="shared" si="62"/>
        <v>0</v>
      </c>
      <c r="I227" s="20">
        <f t="shared" si="63"/>
        <v>0</v>
      </c>
      <c r="J227" s="1"/>
      <c r="K227" s="1"/>
    </row>
    <row r="228" spans="1:11" ht="12.75" customHeight="1" outlineLevel="2">
      <c r="A228" s="17" t="s">
        <v>392</v>
      </c>
      <c r="B228" s="17">
        <v>60314</v>
      </c>
      <c r="C228" s="17" t="s">
        <v>24</v>
      </c>
      <c r="D228" s="18" t="s">
        <v>366</v>
      </c>
      <c r="E228" s="17" t="s">
        <v>175</v>
      </c>
      <c r="F228" s="19">
        <v>46.57</v>
      </c>
      <c r="G228" s="20"/>
      <c r="H228" s="20">
        <f t="shared" si="62"/>
        <v>0</v>
      </c>
      <c r="I228" s="20">
        <f t="shared" si="63"/>
        <v>0</v>
      </c>
      <c r="J228" s="1"/>
      <c r="K228" s="1"/>
    </row>
    <row r="229" spans="1:11" ht="12.75" customHeight="1" outlineLevel="2">
      <c r="A229" s="17" t="s">
        <v>393</v>
      </c>
      <c r="B229" s="17">
        <v>52004</v>
      </c>
      <c r="C229" s="17" t="s">
        <v>24</v>
      </c>
      <c r="D229" s="18" t="s">
        <v>177</v>
      </c>
      <c r="E229" s="17" t="s">
        <v>175</v>
      </c>
      <c r="F229" s="19">
        <v>94.36</v>
      </c>
      <c r="G229" s="20"/>
      <c r="H229" s="20">
        <f t="shared" si="62"/>
        <v>0</v>
      </c>
      <c r="I229" s="20">
        <f t="shared" si="63"/>
        <v>0</v>
      </c>
      <c r="J229" s="1"/>
      <c r="K229" s="1"/>
    </row>
    <row r="230" spans="1:11" ht="12.75" customHeight="1" outlineLevel="2">
      <c r="A230" s="17" t="s">
        <v>394</v>
      </c>
      <c r="B230" s="17">
        <v>51055</v>
      </c>
      <c r="C230" s="17" t="s">
        <v>24</v>
      </c>
      <c r="D230" s="18" t="s">
        <v>395</v>
      </c>
      <c r="E230" s="17" t="s">
        <v>36</v>
      </c>
      <c r="F230" s="19">
        <v>2.69</v>
      </c>
      <c r="G230" s="20"/>
      <c r="H230" s="20">
        <f t="shared" si="62"/>
        <v>0</v>
      </c>
      <c r="I230" s="20">
        <f t="shared" si="63"/>
        <v>0</v>
      </c>
      <c r="J230" s="1"/>
      <c r="K230" s="1"/>
    </row>
    <row r="231" spans="1:11" ht="12.75" customHeight="1" outlineLevel="2">
      <c r="A231" s="17" t="s">
        <v>396</v>
      </c>
      <c r="B231" s="17">
        <v>60202</v>
      </c>
      <c r="C231" s="17" t="s">
        <v>24</v>
      </c>
      <c r="D231" s="18" t="s">
        <v>168</v>
      </c>
      <c r="E231" s="17" t="s">
        <v>20</v>
      </c>
      <c r="F231" s="19">
        <v>35.82</v>
      </c>
      <c r="G231" s="20"/>
      <c r="H231" s="20">
        <f t="shared" si="62"/>
        <v>0</v>
      </c>
      <c r="I231" s="20">
        <f t="shared" si="63"/>
        <v>0</v>
      </c>
      <c r="J231" s="1"/>
      <c r="K231" s="1"/>
    </row>
    <row r="232" spans="1:11" ht="12.75" customHeight="1" outlineLevel="2">
      <c r="A232" s="17" t="s">
        <v>397</v>
      </c>
      <c r="B232" s="17">
        <v>51027</v>
      </c>
      <c r="C232" s="17" t="s">
        <v>24</v>
      </c>
      <c r="D232" s="18" t="s">
        <v>398</v>
      </c>
      <c r="E232" s="17" t="s">
        <v>36</v>
      </c>
      <c r="F232" s="19">
        <v>9.36</v>
      </c>
      <c r="G232" s="20"/>
      <c r="H232" s="20">
        <f t="shared" si="62"/>
        <v>0</v>
      </c>
      <c r="I232" s="20">
        <f t="shared" si="63"/>
        <v>0</v>
      </c>
      <c r="J232" s="1"/>
      <c r="K232" s="1"/>
    </row>
    <row r="233" spans="1:11" ht="12.75" customHeight="1" outlineLevel="2">
      <c r="A233" s="17" t="s">
        <v>399</v>
      </c>
      <c r="B233" s="17">
        <v>103075</v>
      </c>
      <c r="C233" s="17" t="s">
        <v>18</v>
      </c>
      <c r="D233" s="18" t="s">
        <v>400</v>
      </c>
      <c r="E233" s="17" t="s">
        <v>20</v>
      </c>
      <c r="F233" s="19">
        <v>93.62</v>
      </c>
      <c r="G233" s="20"/>
      <c r="H233" s="20">
        <f t="shared" si="62"/>
        <v>0</v>
      </c>
      <c r="I233" s="20">
        <f t="shared" si="63"/>
        <v>0</v>
      </c>
      <c r="J233" s="1"/>
      <c r="K233" s="1"/>
    </row>
    <row r="234" spans="1:11" ht="12.75" customHeight="1" outlineLevel="2">
      <c r="A234" s="12" t="s">
        <v>401</v>
      </c>
      <c r="B234" s="12"/>
      <c r="C234" s="12"/>
      <c r="D234" s="13" t="s">
        <v>402</v>
      </c>
      <c r="E234" s="13"/>
      <c r="F234" s="14"/>
      <c r="G234" s="15"/>
      <c r="H234" s="15"/>
      <c r="I234" s="16">
        <f>SUM(I235:I240)</f>
        <v>0</v>
      </c>
      <c r="J234" s="1"/>
      <c r="K234" s="1"/>
    </row>
    <row r="235" spans="1:11" ht="12.75" customHeight="1" outlineLevel="2">
      <c r="A235" s="17" t="s">
        <v>403</v>
      </c>
      <c r="B235" s="17">
        <v>100202</v>
      </c>
      <c r="C235" s="17" t="s">
        <v>24</v>
      </c>
      <c r="D235" s="18" t="s">
        <v>375</v>
      </c>
      <c r="E235" s="17" t="s">
        <v>20</v>
      </c>
      <c r="F235" s="19">
        <v>29.86</v>
      </c>
      <c r="G235" s="20"/>
      <c r="H235" s="20">
        <f t="shared" ref="H235:H240" si="64">TRUNC(G235*(1+$G$3),2)</f>
        <v>0</v>
      </c>
      <c r="I235" s="20">
        <f t="shared" ref="I235:I240" si="65">H235*F235</f>
        <v>0</v>
      </c>
      <c r="J235" s="1"/>
      <c r="K235" s="1"/>
    </row>
    <row r="236" spans="1:11" ht="12.75" customHeight="1" outlineLevel="2">
      <c r="A236" s="17" t="s">
        <v>404</v>
      </c>
      <c r="B236" s="17">
        <v>200101</v>
      </c>
      <c r="C236" s="17" t="s">
        <v>24</v>
      </c>
      <c r="D236" s="18" t="s">
        <v>181</v>
      </c>
      <c r="E236" s="17" t="s">
        <v>20</v>
      </c>
      <c r="F236" s="19">
        <v>153.34</v>
      </c>
      <c r="G236" s="20"/>
      <c r="H236" s="20">
        <f t="shared" si="64"/>
        <v>0</v>
      </c>
      <c r="I236" s="20">
        <f t="shared" si="65"/>
        <v>0</v>
      </c>
      <c r="J236" s="1"/>
      <c r="K236" s="1"/>
    </row>
    <row r="237" spans="1:11" ht="12.75" customHeight="1" outlineLevel="2">
      <c r="A237" s="17" t="s">
        <v>405</v>
      </c>
      <c r="B237" s="17">
        <v>200201</v>
      </c>
      <c r="C237" s="17" t="s">
        <v>24</v>
      </c>
      <c r="D237" s="18" t="s">
        <v>381</v>
      </c>
      <c r="E237" s="17" t="s">
        <v>20</v>
      </c>
      <c r="F237" s="19">
        <v>153.34</v>
      </c>
      <c r="G237" s="20"/>
      <c r="H237" s="20">
        <f t="shared" si="64"/>
        <v>0</v>
      </c>
      <c r="I237" s="20">
        <f t="shared" si="65"/>
        <v>0</v>
      </c>
      <c r="J237" s="1"/>
      <c r="K237" s="1"/>
    </row>
    <row r="238" spans="1:11" ht="12.75" customHeight="1" outlineLevel="2">
      <c r="A238" s="17" t="s">
        <v>406</v>
      </c>
      <c r="B238" s="17">
        <v>121001</v>
      </c>
      <c r="C238" s="17" t="s">
        <v>24</v>
      </c>
      <c r="D238" s="18" t="s">
        <v>407</v>
      </c>
      <c r="E238" s="17" t="s">
        <v>20</v>
      </c>
      <c r="F238" s="19">
        <v>153.34</v>
      </c>
      <c r="G238" s="20"/>
      <c r="H238" s="20">
        <f t="shared" si="64"/>
        <v>0</v>
      </c>
      <c r="I238" s="20">
        <f t="shared" si="65"/>
        <v>0</v>
      </c>
      <c r="J238" s="1"/>
      <c r="K238" s="1"/>
    </row>
    <row r="239" spans="1:11" ht="12.75" customHeight="1" outlineLevel="2">
      <c r="A239" s="17" t="s">
        <v>408</v>
      </c>
      <c r="B239" s="17">
        <v>201003</v>
      </c>
      <c r="C239" s="17" t="s">
        <v>24</v>
      </c>
      <c r="D239" s="18" t="s">
        <v>409</v>
      </c>
      <c r="E239" s="17" t="s">
        <v>20</v>
      </c>
      <c r="F239" s="19">
        <v>123.48</v>
      </c>
      <c r="G239" s="20"/>
      <c r="H239" s="20">
        <f t="shared" si="64"/>
        <v>0</v>
      </c>
      <c r="I239" s="20">
        <f t="shared" si="65"/>
        <v>0</v>
      </c>
      <c r="J239" s="1"/>
      <c r="K239" s="1"/>
    </row>
    <row r="240" spans="1:11" ht="12.75" customHeight="1" outlineLevel="2">
      <c r="A240" s="17" t="s">
        <v>410</v>
      </c>
      <c r="B240" s="17">
        <v>1421</v>
      </c>
      <c r="C240" s="17" t="s">
        <v>24</v>
      </c>
      <c r="D240" s="18" t="s">
        <v>411</v>
      </c>
      <c r="E240" s="17" t="s">
        <v>20</v>
      </c>
      <c r="F240" s="19">
        <v>11.95</v>
      </c>
      <c r="G240" s="20"/>
      <c r="H240" s="20">
        <f t="shared" si="64"/>
        <v>0</v>
      </c>
      <c r="I240" s="20">
        <f t="shared" si="65"/>
        <v>0</v>
      </c>
      <c r="J240" s="1"/>
      <c r="K240" s="1"/>
    </row>
    <row r="241" spans="1:11" ht="12.75" customHeight="1" outlineLevel="2">
      <c r="A241" s="12" t="s">
        <v>412</v>
      </c>
      <c r="B241" s="12"/>
      <c r="C241" s="12"/>
      <c r="D241" s="13" t="s">
        <v>413</v>
      </c>
      <c r="E241" s="13"/>
      <c r="F241" s="14"/>
      <c r="G241" s="15"/>
      <c r="H241" s="15"/>
      <c r="I241" s="16">
        <f>SUM(I242:I246)</f>
        <v>0</v>
      </c>
      <c r="J241" s="1"/>
      <c r="K241" s="1"/>
    </row>
    <row r="242" spans="1:11" ht="12.75" customHeight="1" outlineLevel="2">
      <c r="A242" s="17" t="s">
        <v>414</v>
      </c>
      <c r="B242" s="17">
        <v>81006</v>
      </c>
      <c r="C242" s="17" t="s">
        <v>24</v>
      </c>
      <c r="D242" s="18" t="s">
        <v>415</v>
      </c>
      <c r="E242" s="17" t="s">
        <v>46</v>
      </c>
      <c r="F242" s="19">
        <v>69.209999999999994</v>
      </c>
      <c r="G242" s="23"/>
      <c r="H242" s="20">
        <f t="shared" ref="H242:H246" si="66">TRUNC(G242*(1+$G$3),2)</f>
        <v>0</v>
      </c>
      <c r="I242" s="20">
        <f t="shared" ref="I242:I246" si="67">H242*F242</f>
        <v>0</v>
      </c>
      <c r="J242" s="1"/>
      <c r="K242" s="1"/>
    </row>
    <row r="243" spans="1:11" ht="12.75" customHeight="1" outlineLevel="2">
      <c r="A243" s="17" t="s">
        <v>416</v>
      </c>
      <c r="B243" s="17">
        <v>81324</v>
      </c>
      <c r="C243" s="17" t="s">
        <v>24</v>
      </c>
      <c r="D243" s="18" t="s">
        <v>417</v>
      </c>
      <c r="E243" s="17" t="s">
        <v>26</v>
      </c>
      <c r="F243" s="19">
        <v>4</v>
      </c>
      <c r="G243" s="20"/>
      <c r="H243" s="20">
        <f t="shared" si="66"/>
        <v>0</v>
      </c>
      <c r="I243" s="20">
        <f t="shared" si="67"/>
        <v>0</v>
      </c>
      <c r="J243" s="1"/>
      <c r="K243" s="1"/>
    </row>
    <row r="244" spans="1:11" ht="12.75" customHeight="1" outlineLevel="2">
      <c r="A244" s="17" t="s">
        <v>418</v>
      </c>
      <c r="B244" s="17">
        <v>81305</v>
      </c>
      <c r="C244" s="17" t="s">
        <v>24</v>
      </c>
      <c r="D244" s="18" t="s">
        <v>419</v>
      </c>
      <c r="E244" s="17" t="s">
        <v>26</v>
      </c>
      <c r="F244" s="19">
        <v>2</v>
      </c>
      <c r="G244" s="20"/>
      <c r="H244" s="20">
        <f t="shared" si="66"/>
        <v>0</v>
      </c>
      <c r="I244" s="20">
        <f t="shared" si="67"/>
        <v>0</v>
      </c>
      <c r="J244" s="1"/>
      <c r="K244" s="1"/>
    </row>
    <row r="245" spans="1:11" ht="12.75" customHeight="1" outlineLevel="2">
      <c r="A245" s="17" t="s">
        <v>420</v>
      </c>
      <c r="B245" s="17">
        <v>77396</v>
      </c>
      <c r="C245" s="17" t="s">
        <v>421</v>
      </c>
      <c r="D245" s="18" t="s">
        <v>422</v>
      </c>
      <c r="E245" s="17" t="s">
        <v>146</v>
      </c>
      <c r="F245" s="19">
        <v>1</v>
      </c>
      <c r="G245" s="20"/>
      <c r="H245" s="20">
        <f t="shared" si="66"/>
        <v>0</v>
      </c>
      <c r="I245" s="20">
        <f t="shared" si="67"/>
        <v>0</v>
      </c>
      <c r="J245" s="1"/>
      <c r="K245" s="1"/>
    </row>
    <row r="246" spans="1:11" ht="12.75" customHeight="1" outlineLevel="2">
      <c r="A246" s="17" t="s">
        <v>423</v>
      </c>
      <c r="B246" s="17">
        <v>3053</v>
      </c>
      <c r="C246" s="17" t="s">
        <v>121</v>
      </c>
      <c r="D246" s="18" t="s">
        <v>424</v>
      </c>
      <c r="E246" s="17" t="s">
        <v>296</v>
      </c>
      <c r="F246" s="19">
        <v>20</v>
      </c>
      <c r="G246" s="20"/>
      <c r="H246" s="20">
        <f t="shared" si="66"/>
        <v>0</v>
      </c>
      <c r="I246" s="20">
        <f t="shared" si="67"/>
        <v>0</v>
      </c>
      <c r="J246" s="1"/>
      <c r="K246" s="1"/>
    </row>
    <row r="247" spans="1:11" ht="12.75" customHeight="1">
      <c r="A247" s="12">
        <v>10</v>
      </c>
      <c r="B247" s="12"/>
      <c r="C247" s="12"/>
      <c r="D247" s="13" t="s">
        <v>425</v>
      </c>
      <c r="E247" s="13"/>
      <c r="F247" s="14"/>
      <c r="G247" s="15"/>
      <c r="H247" s="15"/>
      <c r="I247" s="16">
        <f>I248+I267</f>
        <v>0</v>
      </c>
      <c r="J247" s="1"/>
      <c r="K247" s="1"/>
    </row>
    <row r="248" spans="1:11" ht="12.75" customHeight="1" outlineLevel="1">
      <c r="A248" s="12" t="s">
        <v>426</v>
      </c>
      <c r="B248" s="12"/>
      <c r="C248" s="12"/>
      <c r="D248" s="13" t="s">
        <v>354</v>
      </c>
      <c r="E248" s="13"/>
      <c r="F248" s="14"/>
      <c r="G248" s="15"/>
      <c r="H248" s="15"/>
      <c r="I248" s="16">
        <f>I249+I252+I260</f>
        <v>0</v>
      </c>
      <c r="J248" s="1"/>
      <c r="K248" s="1"/>
    </row>
    <row r="249" spans="1:11" ht="12.75" customHeight="1" outlineLevel="2">
      <c r="A249" s="12" t="s">
        <v>427</v>
      </c>
      <c r="B249" s="12"/>
      <c r="C249" s="12"/>
      <c r="D249" s="13" t="s">
        <v>356</v>
      </c>
      <c r="E249" s="13"/>
      <c r="F249" s="14"/>
      <c r="G249" s="15"/>
      <c r="H249" s="15"/>
      <c r="I249" s="16">
        <f>SUM(I250:I251)</f>
        <v>0</v>
      </c>
      <c r="J249" s="1"/>
      <c r="K249" s="1"/>
    </row>
    <row r="250" spans="1:11" ht="12.75" customHeight="1" outlineLevel="2">
      <c r="A250" s="17" t="s">
        <v>428</v>
      </c>
      <c r="B250" s="17">
        <v>50901</v>
      </c>
      <c r="C250" s="17" t="s">
        <v>24</v>
      </c>
      <c r="D250" s="18" t="s">
        <v>358</v>
      </c>
      <c r="E250" s="17" t="s">
        <v>36</v>
      </c>
      <c r="F250" s="19">
        <v>7.2</v>
      </c>
      <c r="G250" s="20"/>
      <c r="H250" s="20">
        <f t="shared" ref="H250:H251" si="68">TRUNC(G250*(1+$G$3),2)</f>
        <v>0</v>
      </c>
      <c r="I250" s="20">
        <f t="shared" ref="I250:I251" si="69">H250*F250</f>
        <v>0</v>
      </c>
      <c r="J250" s="1"/>
      <c r="K250" s="1"/>
    </row>
    <row r="251" spans="1:11" ht="12.75" customHeight="1" outlineLevel="2">
      <c r="A251" s="17" t="s">
        <v>429</v>
      </c>
      <c r="B251" s="17">
        <v>30101</v>
      </c>
      <c r="C251" s="17" t="s">
        <v>24</v>
      </c>
      <c r="D251" s="18" t="s">
        <v>360</v>
      </c>
      <c r="E251" s="17" t="s">
        <v>36</v>
      </c>
      <c r="F251" s="19">
        <v>10.8</v>
      </c>
      <c r="G251" s="20"/>
      <c r="H251" s="20">
        <f t="shared" si="68"/>
        <v>0</v>
      </c>
      <c r="I251" s="20">
        <f t="shared" si="69"/>
        <v>0</v>
      </c>
      <c r="J251" s="1"/>
      <c r="K251" s="1"/>
    </row>
    <row r="252" spans="1:11" ht="12.75" customHeight="1" outlineLevel="2">
      <c r="A252" s="12" t="s">
        <v>430</v>
      </c>
      <c r="B252" s="12"/>
      <c r="C252" s="12"/>
      <c r="D252" s="13" t="s">
        <v>362</v>
      </c>
      <c r="E252" s="13"/>
      <c r="F252" s="14"/>
      <c r="G252" s="15"/>
      <c r="H252" s="15"/>
      <c r="I252" s="16">
        <f>SUM(I253:I259)</f>
        <v>0</v>
      </c>
      <c r="J252" s="1"/>
      <c r="K252" s="1"/>
    </row>
    <row r="253" spans="1:11" ht="12.75" customHeight="1" outlineLevel="2">
      <c r="A253" s="17" t="s">
        <v>431</v>
      </c>
      <c r="B253" s="17">
        <v>50301</v>
      </c>
      <c r="C253" s="17" t="s">
        <v>24</v>
      </c>
      <c r="D253" s="18" t="s">
        <v>166</v>
      </c>
      <c r="E253" s="17" t="s">
        <v>140</v>
      </c>
      <c r="F253" s="19">
        <v>4</v>
      </c>
      <c r="G253" s="20"/>
      <c r="H253" s="20">
        <f t="shared" ref="H253:H259" si="70">TRUNC(G253*(1+$G$3),2)</f>
        <v>0</v>
      </c>
      <c r="I253" s="20">
        <f t="shared" ref="I253:I259" si="71">H253*F253</f>
        <v>0</v>
      </c>
      <c r="J253" s="1"/>
      <c r="K253" s="1"/>
    </row>
    <row r="254" spans="1:11" ht="12.75" customHeight="1" outlineLevel="2">
      <c r="A254" s="17" t="s">
        <v>432</v>
      </c>
      <c r="B254" s="17">
        <v>51015</v>
      </c>
      <c r="C254" s="17" t="s">
        <v>24</v>
      </c>
      <c r="D254" s="18" t="s">
        <v>170</v>
      </c>
      <c r="E254" s="17" t="s">
        <v>36</v>
      </c>
      <c r="F254" s="19">
        <v>0.36</v>
      </c>
      <c r="G254" s="20"/>
      <c r="H254" s="20">
        <f t="shared" si="70"/>
        <v>0</v>
      </c>
      <c r="I254" s="20">
        <f t="shared" si="71"/>
        <v>0</v>
      </c>
      <c r="J254" s="1"/>
      <c r="K254" s="1"/>
    </row>
    <row r="255" spans="1:11" ht="12.75" customHeight="1" outlineLevel="2">
      <c r="A255" s="17" t="s">
        <v>433</v>
      </c>
      <c r="B255" s="17">
        <v>60314</v>
      </c>
      <c r="C255" s="17" t="s">
        <v>24</v>
      </c>
      <c r="D255" s="18" t="s">
        <v>366</v>
      </c>
      <c r="E255" s="17" t="s">
        <v>175</v>
      </c>
      <c r="F255" s="19">
        <v>6.24</v>
      </c>
      <c r="G255" s="20"/>
      <c r="H255" s="20">
        <f t="shared" si="70"/>
        <v>0</v>
      </c>
      <c r="I255" s="20">
        <f t="shared" si="71"/>
        <v>0</v>
      </c>
      <c r="J255" s="1"/>
      <c r="K255" s="1"/>
    </row>
    <row r="256" spans="1:11" ht="12.75" customHeight="1" outlineLevel="2">
      <c r="A256" s="17" t="s">
        <v>434</v>
      </c>
      <c r="B256" s="17">
        <v>52004</v>
      </c>
      <c r="C256" s="17" t="s">
        <v>24</v>
      </c>
      <c r="D256" s="18" t="s">
        <v>177</v>
      </c>
      <c r="E256" s="17" t="s">
        <v>175</v>
      </c>
      <c r="F256" s="19">
        <v>12.64</v>
      </c>
      <c r="G256" s="20"/>
      <c r="H256" s="20">
        <f t="shared" si="70"/>
        <v>0</v>
      </c>
      <c r="I256" s="20">
        <f t="shared" si="71"/>
        <v>0</v>
      </c>
      <c r="J256" s="1"/>
      <c r="K256" s="1"/>
    </row>
    <row r="257" spans="1:11" ht="12.75" customHeight="1" outlineLevel="2">
      <c r="A257" s="17" t="s">
        <v>435</v>
      </c>
      <c r="B257" s="17">
        <v>51026</v>
      </c>
      <c r="C257" s="17" t="s">
        <v>24</v>
      </c>
      <c r="D257" s="18" t="s">
        <v>172</v>
      </c>
      <c r="E257" s="17" t="s">
        <v>36</v>
      </c>
      <c r="F257" s="19">
        <v>0.36</v>
      </c>
      <c r="G257" s="20"/>
      <c r="H257" s="20">
        <f t="shared" si="70"/>
        <v>0</v>
      </c>
      <c r="I257" s="20">
        <f t="shared" si="71"/>
        <v>0</v>
      </c>
      <c r="J257" s="1"/>
      <c r="K257" s="1"/>
    </row>
    <row r="258" spans="1:11" ht="12.75" customHeight="1" outlineLevel="2">
      <c r="A258" s="17" t="s">
        <v>436</v>
      </c>
      <c r="B258" s="17">
        <v>220101</v>
      </c>
      <c r="C258" s="17" t="s">
        <v>24</v>
      </c>
      <c r="D258" s="18" t="s">
        <v>128</v>
      </c>
      <c r="E258" s="17" t="s">
        <v>20</v>
      </c>
      <c r="F258" s="19">
        <v>4</v>
      </c>
      <c r="G258" s="20"/>
      <c r="H258" s="20">
        <f t="shared" si="70"/>
        <v>0</v>
      </c>
      <c r="I258" s="20">
        <f t="shared" si="71"/>
        <v>0</v>
      </c>
      <c r="J258" s="1"/>
      <c r="K258" s="1"/>
    </row>
    <row r="259" spans="1:11" ht="12.75" customHeight="1" outlineLevel="2">
      <c r="A259" s="17" t="s">
        <v>437</v>
      </c>
      <c r="B259" s="17">
        <v>220102</v>
      </c>
      <c r="C259" s="17" t="s">
        <v>24</v>
      </c>
      <c r="D259" s="18" t="s">
        <v>371</v>
      </c>
      <c r="E259" s="17" t="s">
        <v>20</v>
      </c>
      <c r="F259" s="19">
        <v>4</v>
      </c>
      <c r="G259" s="20"/>
      <c r="H259" s="20">
        <f t="shared" si="70"/>
        <v>0</v>
      </c>
      <c r="I259" s="20">
        <f t="shared" si="71"/>
        <v>0</v>
      </c>
      <c r="J259" s="1"/>
      <c r="K259" s="1"/>
    </row>
    <row r="260" spans="1:11" ht="12.75" customHeight="1" outlineLevel="2">
      <c r="A260" s="12" t="s">
        <v>438</v>
      </c>
      <c r="B260" s="12"/>
      <c r="C260" s="12"/>
      <c r="D260" s="13" t="s">
        <v>373</v>
      </c>
      <c r="E260" s="13"/>
      <c r="F260" s="14"/>
      <c r="G260" s="15"/>
      <c r="H260" s="15"/>
      <c r="I260" s="16">
        <f>SUM(I261:I266)</f>
        <v>0</v>
      </c>
      <c r="J260" s="1"/>
      <c r="K260" s="1"/>
    </row>
    <row r="261" spans="1:11" ht="12.75" customHeight="1" outlineLevel="2">
      <c r="A261" s="17" t="s">
        <v>439</v>
      </c>
      <c r="B261" s="17">
        <v>100202</v>
      </c>
      <c r="C261" s="17" t="s">
        <v>24</v>
      </c>
      <c r="D261" s="18" t="s">
        <v>375</v>
      </c>
      <c r="E261" s="17" t="s">
        <v>20</v>
      </c>
      <c r="F261" s="19">
        <v>14.4</v>
      </c>
      <c r="G261" s="20"/>
      <c r="H261" s="20">
        <f t="shared" ref="H261:H266" si="72">TRUNC(G261*(1+$G$3),2)</f>
        <v>0</v>
      </c>
      <c r="I261" s="20">
        <f t="shared" ref="I261:I266" si="73">H261*F261</f>
        <v>0</v>
      </c>
      <c r="J261" s="1"/>
      <c r="K261" s="1"/>
    </row>
    <row r="262" spans="1:11" ht="12.75" customHeight="1" outlineLevel="2">
      <c r="A262" s="17" t="s">
        <v>440</v>
      </c>
      <c r="B262" s="17">
        <v>93205</v>
      </c>
      <c r="C262" s="17" t="s">
        <v>18</v>
      </c>
      <c r="D262" s="18" t="s">
        <v>377</v>
      </c>
      <c r="E262" s="17" t="s">
        <v>140</v>
      </c>
      <c r="F262" s="19">
        <v>16</v>
      </c>
      <c r="G262" s="20"/>
      <c r="H262" s="20">
        <f t="shared" si="72"/>
        <v>0</v>
      </c>
      <c r="I262" s="20">
        <f t="shared" si="73"/>
        <v>0</v>
      </c>
      <c r="J262" s="1"/>
      <c r="K262" s="1"/>
    </row>
    <row r="263" spans="1:11" ht="12.75" customHeight="1" outlineLevel="2">
      <c r="A263" s="17" t="s">
        <v>441</v>
      </c>
      <c r="B263" s="17">
        <v>121101</v>
      </c>
      <c r="C263" s="17" t="s">
        <v>24</v>
      </c>
      <c r="D263" s="18" t="s">
        <v>379</v>
      </c>
      <c r="E263" s="17" t="s">
        <v>20</v>
      </c>
      <c r="F263" s="19">
        <v>28.8</v>
      </c>
      <c r="G263" s="20"/>
      <c r="H263" s="20">
        <f t="shared" si="72"/>
        <v>0</v>
      </c>
      <c r="I263" s="20">
        <f t="shared" si="73"/>
        <v>0</v>
      </c>
      <c r="J263" s="1"/>
      <c r="K263" s="1"/>
    </row>
    <row r="264" spans="1:11" ht="12.75" customHeight="1" outlineLevel="2">
      <c r="A264" s="17" t="s">
        <v>442</v>
      </c>
      <c r="B264" s="17">
        <v>200201</v>
      </c>
      <c r="C264" s="17" t="s">
        <v>24</v>
      </c>
      <c r="D264" s="18" t="s">
        <v>381</v>
      </c>
      <c r="E264" s="17" t="s">
        <v>20</v>
      </c>
      <c r="F264" s="19">
        <v>14.4</v>
      </c>
      <c r="G264" s="20"/>
      <c r="H264" s="20">
        <f t="shared" si="72"/>
        <v>0</v>
      </c>
      <c r="I264" s="20">
        <f t="shared" si="73"/>
        <v>0</v>
      </c>
      <c r="J264" s="1"/>
      <c r="K264" s="1"/>
    </row>
    <row r="265" spans="1:11" ht="12.75" customHeight="1" outlineLevel="2">
      <c r="A265" s="17" t="s">
        <v>443</v>
      </c>
      <c r="B265" s="17">
        <v>130152</v>
      </c>
      <c r="C265" s="17" t="s">
        <v>24</v>
      </c>
      <c r="D265" s="18" t="s">
        <v>185</v>
      </c>
      <c r="E265" s="17" t="s">
        <v>20</v>
      </c>
      <c r="F265" s="19">
        <v>14.4</v>
      </c>
      <c r="G265" s="20"/>
      <c r="H265" s="20">
        <f t="shared" si="72"/>
        <v>0</v>
      </c>
      <c r="I265" s="20">
        <f t="shared" si="73"/>
        <v>0</v>
      </c>
      <c r="J265" s="1"/>
      <c r="K265" s="1"/>
    </row>
    <row r="266" spans="1:11" ht="12.75" customHeight="1" outlineLevel="2">
      <c r="A266" s="17" t="s">
        <v>444</v>
      </c>
      <c r="B266" s="17">
        <v>180710</v>
      </c>
      <c r="C266" s="17" t="s">
        <v>24</v>
      </c>
      <c r="D266" s="18" t="s">
        <v>385</v>
      </c>
      <c r="E266" s="17" t="s">
        <v>20</v>
      </c>
      <c r="F266" s="19">
        <v>2.89</v>
      </c>
      <c r="G266" s="20"/>
      <c r="H266" s="20">
        <f t="shared" si="72"/>
        <v>0</v>
      </c>
      <c r="I266" s="20">
        <f t="shared" si="73"/>
        <v>0</v>
      </c>
      <c r="J266" s="1"/>
      <c r="K266" s="1"/>
    </row>
    <row r="267" spans="1:11" ht="12.75" customHeight="1" outlineLevel="1">
      <c r="A267" s="12" t="s">
        <v>445</v>
      </c>
      <c r="B267" s="12"/>
      <c r="C267" s="12"/>
      <c r="D267" s="13" t="s">
        <v>387</v>
      </c>
      <c r="E267" s="13"/>
      <c r="F267" s="14"/>
      <c r="G267" s="15"/>
      <c r="H267" s="15"/>
      <c r="I267" s="16">
        <f>I268+I277+I284</f>
        <v>0</v>
      </c>
      <c r="J267" s="1"/>
      <c r="K267" s="1"/>
    </row>
    <row r="268" spans="1:11" ht="12.75" customHeight="1" outlineLevel="2">
      <c r="A268" s="12" t="s">
        <v>446</v>
      </c>
      <c r="B268" s="12"/>
      <c r="C268" s="12"/>
      <c r="D268" s="13" t="s">
        <v>389</v>
      </c>
      <c r="E268" s="13"/>
      <c r="F268" s="14"/>
      <c r="G268" s="15"/>
      <c r="H268" s="15"/>
      <c r="I268" s="16">
        <f>SUM(I269:I276)</f>
        <v>0</v>
      </c>
      <c r="J268" s="1"/>
      <c r="K268" s="1"/>
    </row>
    <row r="269" spans="1:11" ht="12.75" customHeight="1" outlineLevel="2">
      <c r="A269" s="17" t="s">
        <v>447</v>
      </c>
      <c r="B269" s="17">
        <v>50301</v>
      </c>
      <c r="C269" s="17" t="s">
        <v>24</v>
      </c>
      <c r="D269" s="18" t="s">
        <v>166</v>
      </c>
      <c r="E269" s="17" t="s">
        <v>140</v>
      </c>
      <c r="F269" s="19">
        <v>18</v>
      </c>
      <c r="G269" s="20"/>
      <c r="H269" s="20">
        <f t="shared" ref="H269:H276" si="74">TRUNC(G269*(1+$G$3),2)</f>
        <v>0</v>
      </c>
      <c r="I269" s="20">
        <f t="shared" ref="I269:I276" si="75">H269*F269</f>
        <v>0</v>
      </c>
      <c r="J269" s="1"/>
      <c r="K269" s="1"/>
    </row>
    <row r="270" spans="1:11" ht="12.75" customHeight="1" outlineLevel="2">
      <c r="A270" s="17" t="s">
        <v>448</v>
      </c>
      <c r="B270" s="17">
        <v>51015</v>
      </c>
      <c r="C270" s="17" t="s">
        <v>24</v>
      </c>
      <c r="D270" s="18" t="s">
        <v>170</v>
      </c>
      <c r="E270" s="17" t="s">
        <v>36</v>
      </c>
      <c r="F270" s="19">
        <v>1.69</v>
      </c>
      <c r="G270" s="20"/>
      <c r="H270" s="20">
        <f t="shared" si="74"/>
        <v>0</v>
      </c>
      <c r="I270" s="20">
        <f t="shared" si="75"/>
        <v>0</v>
      </c>
      <c r="J270" s="1"/>
      <c r="K270" s="1"/>
    </row>
    <row r="271" spans="1:11" ht="12.75" customHeight="1" outlineLevel="2">
      <c r="A271" s="17" t="s">
        <v>449</v>
      </c>
      <c r="B271" s="17">
        <v>60314</v>
      </c>
      <c r="C271" s="17" t="s">
        <v>24</v>
      </c>
      <c r="D271" s="18" t="s">
        <v>366</v>
      </c>
      <c r="E271" s="17" t="s">
        <v>175</v>
      </c>
      <c r="F271" s="19">
        <v>29.28</v>
      </c>
      <c r="G271" s="20"/>
      <c r="H271" s="20">
        <f t="shared" si="74"/>
        <v>0</v>
      </c>
      <c r="I271" s="20">
        <f t="shared" si="75"/>
        <v>0</v>
      </c>
      <c r="J271" s="1"/>
      <c r="K271" s="1"/>
    </row>
    <row r="272" spans="1:11" ht="12.75" customHeight="1" outlineLevel="2">
      <c r="A272" s="17" t="s">
        <v>450</v>
      </c>
      <c r="B272" s="17">
        <v>52004</v>
      </c>
      <c r="C272" s="17" t="s">
        <v>24</v>
      </c>
      <c r="D272" s="18" t="s">
        <v>177</v>
      </c>
      <c r="E272" s="17" t="s">
        <v>175</v>
      </c>
      <c r="F272" s="19">
        <v>59.31</v>
      </c>
      <c r="G272" s="20"/>
      <c r="H272" s="20">
        <f t="shared" si="74"/>
        <v>0</v>
      </c>
      <c r="I272" s="20">
        <f t="shared" si="75"/>
        <v>0</v>
      </c>
      <c r="J272" s="1"/>
      <c r="K272" s="1"/>
    </row>
    <row r="273" spans="1:11" ht="12.75" customHeight="1" outlineLevel="2">
      <c r="A273" s="17" t="s">
        <v>451</v>
      </c>
      <c r="B273" s="17">
        <v>51055</v>
      </c>
      <c r="C273" s="17" t="s">
        <v>24</v>
      </c>
      <c r="D273" s="18" t="s">
        <v>395</v>
      </c>
      <c r="E273" s="17" t="s">
        <v>36</v>
      </c>
      <c r="F273" s="19">
        <v>1.69</v>
      </c>
      <c r="G273" s="20"/>
      <c r="H273" s="20">
        <f t="shared" si="74"/>
        <v>0</v>
      </c>
      <c r="I273" s="20">
        <f t="shared" si="75"/>
        <v>0</v>
      </c>
      <c r="J273" s="1"/>
      <c r="K273" s="1"/>
    </row>
    <row r="274" spans="1:11" ht="12.75" customHeight="1" outlineLevel="2">
      <c r="A274" s="17" t="s">
        <v>452</v>
      </c>
      <c r="B274" s="17">
        <v>60202</v>
      </c>
      <c r="C274" s="17" t="s">
        <v>24</v>
      </c>
      <c r="D274" s="18" t="s">
        <v>168</v>
      </c>
      <c r="E274" s="17" t="s">
        <v>20</v>
      </c>
      <c r="F274" s="19">
        <v>22.52</v>
      </c>
      <c r="G274" s="20"/>
      <c r="H274" s="20">
        <f t="shared" si="74"/>
        <v>0</v>
      </c>
      <c r="I274" s="20">
        <f t="shared" si="75"/>
        <v>0</v>
      </c>
      <c r="J274" s="1"/>
      <c r="K274" s="1"/>
    </row>
    <row r="275" spans="1:11" ht="12.75" customHeight="1" outlineLevel="2">
      <c r="A275" s="17" t="s">
        <v>453</v>
      </c>
      <c r="B275" s="17">
        <v>51027</v>
      </c>
      <c r="C275" s="17" t="s">
        <v>24</v>
      </c>
      <c r="D275" s="18" t="s">
        <v>398</v>
      </c>
      <c r="E275" s="17" t="s">
        <v>36</v>
      </c>
      <c r="F275" s="19">
        <v>4.32</v>
      </c>
      <c r="G275" s="20"/>
      <c r="H275" s="20">
        <f t="shared" si="74"/>
        <v>0</v>
      </c>
      <c r="I275" s="20">
        <f t="shared" si="75"/>
        <v>0</v>
      </c>
      <c r="J275" s="1"/>
      <c r="K275" s="1"/>
    </row>
    <row r="276" spans="1:11" ht="12.75" customHeight="1" outlineLevel="2">
      <c r="A276" s="17" t="s">
        <v>454</v>
      </c>
      <c r="B276" s="17">
        <v>103075</v>
      </c>
      <c r="C276" s="17" t="s">
        <v>18</v>
      </c>
      <c r="D276" s="18" t="s">
        <v>400</v>
      </c>
      <c r="E276" s="17" t="s">
        <v>20</v>
      </c>
      <c r="F276" s="19">
        <v>43.25</v>
      </c>
      <c r="G276" s="20"/>
      <c r="H276" s="20">
        <f t="shared" si="74"/>
        <v>0</v>
      </c>
      <c r="I276" s="20">
        <f t="shared" si="75"/>
        <v>0</v>
      </c>
      <c r="J276" s="1"/>
      <c r="K276" s="1"/>
    </row>
    <row r="277" spans="1:11" ht="12.75" customHeight="1" outlineLevel="2">
      <c r="A277" s="12" t="s">
        <v>455</v>
      </c>
      <c r="B277" s="12"/>
      <c r="C277" s="12"/>
      <c r="D277" s="13" t="s">
        <v>402</v>
      </c>
      <c r="E277" s="13"/>
      <c r="F277" s="14"/>
      <c r="G277" s="15"/>
      <c r="H277" s="15"/>
      <c r="I277" s="16">
        <f>SUM(I278:I283)</f>
        <v>0</v>
      </c>
      <c r="J277" s="1"/>
      <c r="K277" s="1"/>
    </row>
    <row r="278" spans="1:11" ht="12.75" customHeight="1" outlineLevel="2">
      <c r="A278" s="17" t="s">
        <v>456</v>
      </c>
      <c r="B278" s="17">
        <v>100202</v>
      </c>
      <c r="C278" s="17" t="s">
        <v>24</v>
      </c>
      <c r="D278" s="18" t="s">
        <v>375</v>
      </c>
      <c r="E278" s="17" t="s">
        <v>20</v>
      </c>
      <c r="F278" s="19">
        <v>18.77</v>
      </c>
      <c r="G278" s="20"/>
      <c r="H278" s="20">
        <f t="shared" ref="H278:H283" si="76">TRUNC(G278*(1+$G$3),2)</f>
        <v>0</v>
      </c>
      <c r="I278" s="20">
        <f t="shared" ref="I278:I283" si="77">H278*F278</f>
        <v>0</v>
      </c>
      <c r="J278" s="1"/>
      <c r="K278" s="1"/>
    </row>
    <row r="279" spans="1:11" ht="12.75" customHeight="1" outlineLevel="2">
      <c r="A279" s="17" t="s">
        <v>457</v>
      </c>
      <c r="B279" s="17">
        <v>200101</v>
      </c>
      <c r="C279" s="17" t="s">
        <v>24</v>
      </c>
      <c r="D279" s="18" t="s">
        <v>181</v>
      </c>
      <c r="E279" s="17" t="s">
        <v>20</v>
      </c>
      <c r="F279" s="19">
        <v>80.790000000000006</v>
      </c>
      <c r="G279" s="20"/>
      <c r="H279" s="20">
        <f t="shared" si="76"/>
        <v>0</v>
      </c>
      <c r="I279" s="20">
        <f t="shared" si="77"/>
        <v>0</v>
      </c>
      <c r="J279" s="1"/>
      <c r="K279" s="1"/>
    </row>
    <row r="280" spans="1:11" ht="12.75" customHeight="1" outlineLevel="2">
      <c r="A280" s="17" t="s">
        <v>458</v>
      </c>
      <c r="B280" s="17">
        <v>200201</v>
      </c>
      <c r="C280" s="17" t="s">
        <v>24</v>
      </c>
      <c r="D280" s="18" t="s">
        <v>381</v>
      </c>
      <c r="E280" s="17" t="s">
        <v>20</v>
      </c>
      <c r="F280" s="19">
        <v>80.790000000000006</v>
      </c>
      <c r="G280" s="20"/>
      <c r="H280" s="20">
        <f t="shared" si="76"/>
        <v>0</v>
      </c>
      <c r="I280" s="20">
        <f t="shared" si="77"/>
        <v>0</v>
      </c>
      <c r="J280" s="1"/>
      <c r="K280" s="1"/>
    </row>
    <row r="281" spans="1:11" ht="12.75" customHeight="1" outlineLevel="2">
      <c r="A281" s="17" t="s">
        <v>459</v>
      </c>
      <c r="B281" s="17">
        <v>121001</v>
      </c>
      <c r="C281" s="17" t="s">
        <v>24</v>
      </c>
      <c r="D281" s="18" t="s">
        <v>407</v>
      </c>
      <c r="E281" s="17" t="s">
        <v>20</v>
      </c>
      <c r="F281" s="19">
        <v>80.790000000000006</v>
      </c>
      <c r="G281" s="20"/>
      <c r="H281" s="20">
        <f t="shared" si="76"/>
        <v>0</v>
      </c>
      <c r="I281" s="20">
        <f t="shared" si="77"/>
        <v>0</v>
      </c>
      <c r="J281" s="1"/>
      <c r="K281" s="1"/>
    </row>
    <row r="282" spans="1:11" ht="12.75" customHeight="1" outlineLevel="2">
      <c r="A282" s="17" t="s">
        <v>460</v>
      </c>
      <c r="B282" s="17">
        <v>201003</v>
      </c>
      <c r="C282" s="17" t="s">
        <v>24</v>
      </c>
      <c r="D282" s="18" t="s">
        <v>409</v>
      </c>
      <c r="E282" s="17" t="s">
        <v>20</v>
      </c>
      <c r="F282" s="19">
        <v>62.01</v>
      </c>
      <c r="G282" s="20"/>
      <c r="H282" s="20">
        <f t="shared" si="76"/>
        <v>0</v>
      </c>
      <c r="I282" s="20">
        <f t="shared" si="77"/>
        <v>0</v>
      </c>
      <c r="J282" s="1"/>
      <c r="K282" s="1"/>
    </row>
    <row r="283" spans="1:11" ht="12.75" customHeight="1" outlineLevel="2">
      <c r="A283" s="17" t="s">
        <v>461</v>
      </c>
      <c r="B283" s="17">
        <v>1421</v>
      </c>
      <c r="C283" s="17" t="s">
        <v>24</v>
      </c>
      <c r="D283" s="18" t="s">
        <v>411</v>
      </c>
      <c r="E283" s="17" t="s">
        <v>20</v>
      </c>
      <c r="F283" s="19">
        <v>7.51</v>
      </c>
      <c r="G283" s="20"/>
      <c r="H283" s="20">
        <f t="shared" si="76"/>
        <v>0</v>
      </c>
      <c r="I283" s="20">
        <f t="shared" si="77"/>
        <v>0</v>
      </c>
      <c r="J283" s="1"/>
      <c r="K283" s="1"/>
    </row>
    <row r="284" spans="1:11" ht="12.75" customHeight="1" outlineLevel="2">
      <c r="A284" s="12" t="s">
        <v>462</v>
      </c>
      <c r="B284" s="12"/>
      <c r="C284" s="12"/>
      <c r="D284" s="13" t="s">
        <v>413</v>
      </c>
      <c r="E284" s="13"/>
      <c r="F284" s="14"/>
      <c r="G284" s="15"/>
      <c r="H284" s="15"/>
      <c r="I284" s="16">
        <f>SUM(I285:I289)</f>
        <v>0</v>
      </c>
      <c r="J284" s="1"/>
      <c r="K284" s="1"/>
    </row>
    <row r="285" spans="1:11" ht="12.75" customHeight="1" outlineLevel="2">
      <c r="A285" s="17" t="s">
        <v>463</v>
      </c>
      <c r="B285" s="17">
        <v>81006</v>
      </c>
      <c r="C285" s="17" t="s">
        <v>24</v>
      </c>
      <c r="D285" s="18" t="s">
        <v>415</v>
      </c>
      <c r="E285" s="17" t="s">
        <v>46</v>
      </c>
      <c r="F285" s="19">
        <v>50.12</v>
      </c>
      <c r="G285" s="20"/>
      <c r="H285" s="20">
        <f t="shared" ref="H285:H289" si="78">TRUNC(G285*(1+$G$3),2)</f>
        <v>0</v>
      </c>
      <c r="I285" s="20">
        <f t="shared" ref="I285:I289" si="79">H285*F285</f>
        <v>0</v>
      </c>
      <c r="J285" s="1"/>
      <c r="K285" s="1"/>
    </row>
    <row r="286" spans="1:11" ht="12.75" customHeight="1" outlineLevel="2">
      <c r="A286" s="17" t="s">
        <v>464</v>
      </c>
      <c r="B286" s="17">
        <v>81324</v>
      </c>
      <c r="C286" s="17" t="s">
        <v>24</v>
      </c>
      <c r="D286" s="18" t="s">
        <v>417</v>
      </c>
      <c r="E286" s="17" t="s">
        <v>26</v>
      </c>
      <c r="F286" s="19">
        <v>4</v>
      </c>
      <c r="G286" s="20"/>
      <c r="H286" s="20">
        <f t="shared" si="78"/>
        <v>0</v>
      </c>
      <c r="I286" s="20">
        <f t="shared" si="79"/>
        <v>0</v>
      </c>
      <c r="J286" s="1"/>
      <c r="K286" s="1"/>
    </row>
    <row r="287" spans="1:11" ht="12.75" customHeight="1" outlineLevel="2">
      <c r="A287" s="17" t="s">
        <v>465</v>
      </c>
      <c r="B287" s="17">
        <v>81305</v>
      </c>
      <c r="C287" s="17" t="s">
        <v>24</v>
      </c>
      <c r="D287" s="18" t="s">
        <v>419</v>
      </c>
      <c r="E287" s="17" t="s">
        <v>26</v>
      </c>
      <c r="F287" s="19">
        <v>2</v>
      </c>
      <c r="G287" s="20"/>
      <c r="H287" s="20">
        <f t="shared" si="78"/>
        <v>0</v>
      </c>
      <c r="I287" s="20">
        <f t="shared" si="79"/>
        <v>0</v>
      </c>
      <c r="J287" s="1"/>
      <c r="K287" s="1"/>
    </row>
    <row r="288" spans="1:11" ht="12.75" customHeight="1" outlineLevel="2">
      <c r="A288" s="17" t="s">
        <v>466</v>
      </c>
      <c r="B288" s="17">
        <v>77396</v>
      </c>
      <c r="C288" s="17" t="s">
        <v>421</v>
      </c>
      <c r="D288" s="18" t="s">
        <v>422</v>
      </c>
      <c r="E288" s="17" t="s">
        <v>146</v>
      </c>
      <c r="F288" s="19">
        <v>1</v>
      </c>
      <c r="G288" s="20"/>
      <c r="H288" s="20">
        <f t="shared" si="78"/>
        <v>0</v>
      </c>
      <c r="I288" s="20">
        <f t="shared" si="79"/>
        <v>0</v>
      </c>
      <c r="J288" s="1"/>
      <c r="K288" s="1"/>
    </row>
    <row r="289" spans="1:11" ht="12.75" customHeight="1" outlineLevel="2">
      <c r="A289" s="17" t="s">
        <v>467</v>
      </c>
      <c r="B289" s="17">
        <v>3053</v>
      </c>
      <c r="C289" s="17" t="s">
        <v>121</v>
      </c>
      <c r="D289" s="18" t="s">
        <v>424</v>
      </c>
      <c r="E289" s="17" t="s">
        <v>296</v>
      </c>
      <c r="F289" s="19">
        <v>16</v>
      </c>
      <c r="G289" s="20"/>
      <c r="H289" s="20">
        <f t="shared" si="78"/>
        <v>0</v>
      </c>
      <c r="I289" s="20">
        <f t="shared" si="79"/>
        <v>0</v>
      </c>
      <c r="J289" s="1"/>
      <c r="K289" s="1"/>
    </row>
    <row r="290" spans="1:11" ht="12.75" customHeight="1">
      <c r="A290" s="12">
        <v>11</v>
      </c>
      <c r="B290" s="12"/>
      <c r="C290" s="12"/>
      <c r="D290" s="13" t="s">
        <v>468</v>
      </c>
      <c r="E290" s="13"/>
      <c r="F290" s="14"/>
      <c r="G290" s="15"/>
      <c r="H290" s="15"/>
      <c r="I290" s="16">
        <f>I291+I295+I356+I377+I382+I389+I394+I398+I402+I505+I521+I526+I533+I538+I541+I545</f>
        <v>0</v>
      </c>
      <c r="J290" s="1"/>
      <c r="K290" s="1"/>
    </row>
    <row r="291" spans="1:11" ht="12.75" customHeight="1" outlineLevel="1">
      <c r="A291" s="12" t="s">
        <v>469</v>
      </c>
      <c r="B291" s="12"/>
      <c r="C291" s="12"/>
      <c r="D291" s="13" t="s">
        <v>356</v>
      </c>
      <c r="E291" s="13"/>
      <c r="F291" s="14"/>
      <c r="G291" s="15"/>
      <c r="H291" s="15"/>
      <c r="I291" s="16">
        <f>SUM(I292:I294)</f>
        <v>0</v>
      </c>
      <c r="J291" s="1"/>
      <c r="K291" s="1"/>
    </row>
    <row r="292" spans="1:11" ht="12.75" customHeight="1" outlineLevel="2">
      <c r="A292" s="17" t="s">
        <v>470</v>
      </c>
      <c r="B292" s="17">
        <v>6077</v>
      </c>
      <c r="C292" s="17" t="s">
        <v>18</v>
      </c>
      <c r="D292" s="18" t="s">
        <v>275</v>
      </c>
      <c r="E292" s="17" t="s">
        <v>36</v>
      </c>
      <c r="F292" s="19">
        <v>1052</v>
      </c>
      <c r="G292" s="20"/>
      <c r="H292" s="20">
        <f t="shared" ref="H292:H294" si="80">TRUNC(G292*(1+$G$3),2)</f>
        <v>0</v>
      </c>
      <c r="I292" s="20">
        <f t="shared" ref="I292:I294" si="81">H292*F292</f>
        <v>0</v>
      </c>
      <c r="J292" s="1"/>
      <c r="K292" s="1"/>
    </row>
    <row r="293" spans="1:11" ht="12.75" customHeight="1" outlineLevel="2">
      <c r="A293" s="17" t="s">
        <v>471</v>
      </c>
      <c r="B293" s="17">
        <v>100574</v>
      </c>
      <c r="C293" s="17" t="s">
        <v>18</v>
      </c>
      <c r="D293" s="18" t="s">
        <v>472</v>
      </c>
      <c r="E293" s="17" t="s">
        <v>36</v>
      </c>
      <c r="F293" s="19">
        <v>1052</v>
      </c>
      <c r="G293" s="20"/>
      <c r="H293" s="20">
        <f t="shared" si="80"/>
        <v>0</v>
      </c>
      <c r="I293" s="20">
        <f t="shared" si="81"/>
        <v>0</v>
      </c>
      <c r="J293" s="1"/>
      <c r="K293" s="1"/>
    </row>
    <row r="294" spans="1:11" ht="12.75" customHeight="1" outlineLevel="2">
      <c r="A294" s="17" t="s">
        <v>473</v>
      </c>
      <c r="B294" s="17">
        <v>41008</v>
      </c>
      <c r="C294" s="17" t="s">
        <v>24</v>
      </c>
      <c r="D294" s="18" t="s">
        <v>474</v>
      </c>
      <c r="E294" s="17" t="s">
        <v>36</v>
      </c>
      <c r="F294" s="19">
        <v>1052</v>
      </c>
      <c r="G294" s="20"/>
      <c r="H294" s="20">
        <f t="shared" si="80"/>
        <v>0</v>
      </c>
      <c r="I294" s="20">
        <f t="shared" si="81"/>
        <v>0</v>
      </c>
      <c r="J294" s="1"/>
      <c r="K294" s="1"/>
    </row>
    <row r="295" spans="1:11" ht="12.75" customHeight="1" outlineLevel="1">
      <c r="A295" s="12" t="s">
        <v>475</v>
      </c>
      <c r="B295" s="12"/>
      <c r="C295" s="12"/>
      <c r="D295" s="13" t="s">
        <v>476</v>
      </c>
      <c r="E295" s="13"/>
      <c r="F295" s="14"/>
      <c r="G295" s="15"/>
      <c r="H295" s="15"/>
      <c r="I295" s="16">
        <f>I296+I313+I320+I330+I340</f>
        <v>0</v>
      </c>
      <c r="J295" s="1"/>
      <c r="K295" s="1"/>
    </row>
    <row r="296" spans="1:11" ht="12.75" customHeight="1" outlineLevel="2">
      <c r="A296" s="12" t="s">
        <v>477</v>
      </c>
      <c r="B296" s="12"/>
      <c r="C296" s="12"/>
      <c r="D296" s="13" t="s">
        <v>362</v>
      </c>
      <c r="E296" s="13"/>
      <c r="F296" s="14"/>
      <c r="G296" s="15"/>
      <c r="H296" s="15"/>
      <c r="I296" s="16">
        <f>I297+I306</f>
        <v>0</v>
      </c>
      <c r="J296" s="1"/>
      <c r="K296" s="1"/>
    </row>
    <row r="297" spans="1:11" ht="12.75" customHeight="1" outlineLevel="2">
      <c r="A297" s="12" t="s">
        <v>478</v>
      </c>
      <c r="B297" s="12"/>
      <c r="C297" s="12"/>
      <c r="D297" s="13" t="s">
        <v>479</v>
      </c>
      <c r="E297" s="13"/>
      <c r="F297" s="14"/>
      <c r="G297" s="15"/>
      <c r="H297" s="15"/>
      <c r="I297" s="16">
        <f>SUM(I298:I305)</f>
        <v>0</v>
      </c>
      <c r="J297" s="1"/>
      <c r="K297" s="1"/>
    </row>
    <row r="298" spans="1:11" ht="12.75" customHeight="1" outlineLevel="2">
      <c r="A298" s="17" t="s">
        <v>480</v>
      </c>
      <c r="B298" s="17">
        <v>40101</v>
      </c>
      <c r="C298" s="17" t="s">
        <v>24</v>
      </c>
      <c r="D298" s="18" t="s">
        <v>481</v>
      </c>
      <c r="E298" s="17" t="s">
        <v>36</v>
      </c>
      <c r="F298" s="19">
        <v>23.94</v>
      </c>
      <c r="G298" s="20"/>
      <c r="H298" s="20">
        <f t="shared" ref="H298:H305" si="82">TRUNC(G298*(1+$G$3),2)</f>
        <v>0</v>
      </c>
      <c r="I298" s="20">
        <f t="shared" ref="I298:I305" si="83">H298*F298</f>
        <v>0</v>
      </c>
      <c r="J298" s="1"/>
      <c r="K298" s="1"/>
    </row>
    <row r="299" spans="1:11" ht="12.75" customHeight="1" outlineLevel="2">
      <c r="A299" s="17" t="s">
        <v>482</v>
      </c>
      <c r="B299" s="17">
        <v>51009</v>
      </c>
      <c r="C299" s="17" t="s">
        <v>24</v>
      </c>
      <c r="D299" s="18" t="s">
        <v>483</v>
      </c>
      <c r="E299" s="17" t="s">
        <v>20</v>
      </c>
      <c r="F299" s="19">
        <v>70.88</v>
      </c>
      <c r="G299" s="20"/>
      <c r="H299" s="20">
        <f t="shared" si="82"/>
        <v>0</v>
      </c>
      <c r="I299" s="20">
        <f t="shared" si="83"/>
        <v>0</v>
      </c>
      <c r="J299" s="1"/>
      <c r="K299" s="1"/>
    </row>
    <row r="300" spans="1:11" ht="12.75" customHeight="1" outlineLevel="2">
      <c r="A300" s="17" t="s">
        <v>484</v>
      </c>
      <c r="B300" s="17">
        <v>51027</v>
      </c>
      <c r="C300" s="17" t="s">
        <v>24</v>
      </c>
      <c r="D300" s="18" t="s">
        <v>398</v>
      </c>
      <c r="E300" s="17" t="s">
        <v>36</v>
      </c>
      <c r="F300" s="19">
        <v>3.17</v>
      </c>
      <c r="G300" s="20"/>
      <c r="H300" s="20">
        <f t="shared" si="82"/>
        <v>0</v>
      </c>
      <c r="I300" s="20">
        <f t="shared" si="83"/>
        <v>0</v>
      </c>
      <c r="J300" s="1"/>
      <c r="K300" s="1"/>
    </row>
    <row r="301" spans="1:11" ht="12.75" customHeight="1" outlineLevel="2">
      <c r="A301" s="17" t="s">
        <v>485</v>
      </c>
      <c r="B301" s="17">
        <v>52004</v>
      </c>
      <c r="C301" s="17" t="s">
        <v>24</v>
      </c>
      <c r="D301" s="18" t="s">
        <v>177</v>
      </c>
      <c r="E301" s="17" t="s">
        <v>175</v>
      </c>
      <c r="F301" s="19">
        <v>7</v>
      </c>
      <c r="G301" s="20"/>
      <c r="H301" s="20">
        <f t="shared" si="82"/>
        <v>0</v>
      </c>
      <c r="I301" s="20">
        <f t="shared" si="83"/>
        <v>0</v>
      </c>
      <c r="J301" s="1"/>
      <c r="K301" s="1"/>
    </row>
    <row r="302" spans="1:11" ht="12.75" customHeight="1" outlineLevel="2">
      <c r="A302" s="17" t="s">
        <v>486</v>
      </c>
      <c r="B302" s="17">
        <v>52005</v>
      </c>
      <c r="C302" s="17" t="s">
        <v>24</v>
      </c>
      <c r="D302" s="18" t="s">
        <v>487</v>
      </c>
      <c r="E302" s="17" t="s">
        <v>175</v>
      </c>
      <c r="F302" s="19">
        <v>837</v>
      </c>
      <c r="G302" s="20"/>
      <c r="H302" s="20">
        <f t="shared" si="82"/>
        <v>0</v>
      </c>
      <c r="I302" s="20">
        <f t="shared" si="83"/>
        <v>0</v>
      </c>
      <c r="J302" s="1"/>
      <c r="K302" s="1"/>
    </row>
    <row r="303" spans="1:11" ht="12.75" customHeight="1" outlineLevel="2">
      <c r="A303" s="17" t="s">
        <v>488</v>
      </c>
      <c r="B303" s="17">
        <v>60314</v>
      </c>
      <c r="C303" s="17" t="s">
        <v>24</v>
      </c>
      <c r="D303" s="18" t="s">
        <v>366</v>
      </c>
      <c r="E303" s="17" t="s">
        <v>175</v>
      </c>
      <c r="F303" s="19">
        <v>21</v>
      </c>
      <c r="G303" s="20"/>
      <c r="H303" s="20">
        <f t="shared" si="82"/>
        <v>0</v>
      </c>
      <c r="I303" s="20">
        <f t="shared" si="83"/>
        <v>0</v>
      </c>
      <c r="J303" s="1"/>
      <c r="K303" s="1"/>
    </row>
    <row r="304" spans="1:11" ht="12.75" customHeight="1" outlineLevel="2">
      <c r="A304" s="17" t="s">
        <v>489</v>
      </c>
      <c r="B304" s="17">
        <v>51036</v>
      </c>
      <c r="C304" s="17" t="s">
        <v>24</v>
      </c>
      <c r="D304" s="18" t="s">
        <v>490</v>
      </c>
      <c r="E304" s="17" t="s">
        <v>36</v>
      </c>
      <c r="F304" s="19">
        <v>15.96</v>
      </c>
      <c r="G304" s="20"/>
      <c r="H304" s="20">
        <f t="shared" si="82"/>
        <v>0</v>
      </c>
      <c r="I304" s="20">
        <f t="shared" si="83"/>
        <v>0</v>
      </c>
      <c r="J304" s="1"/>
      <c r="K304" s="1"/>
    </row>
    <row r="305" spans="1:11" ht="12.75" customHeight="1" outlineLevel="2">
      <c r="A305" s="17" t="s">
        <v>491</v>
      </c>
      <c r="B305" s="17">
        <v>60802</v>
      </c>
      <c r="C305" s="17" t="s">
        <v>24</v>
      </c>
      <c r="D305" s="18" t="s">
        <v>492</v>
      </c>
      <c r="E305" s="17" t="s">
        <v>36</v>
      </c>
      <c r="F305" s="19">
        <v>15.96</v>
      </c>
      <c r="G305" s="20"/>
      <c r="H305" s="20">
        <f t="shared" si="82"/>
        <v>0</v>
      </c>
      <c r="I305" s="20">
        <f t="shared" si="83"/>
        <v>0</v>
      </c>
      <c r="J305" s="1"/>
      <c r="K305" s="1"/>
    </row>
    <row r="306" spans="1:11" ht="12.75" customHeight="1" outlineLevel="2">
      <c r="A306" s="12" t="s">
        <v>493</v>
      </c>
      <c r="B306" s="12"/>
      <c r="C306" s="12"/>
      <c r="D306" s="13" t="s">
        <v>494</v>
      </c>
      <c r="E306" s="13"/>
      <c r="F306" s="14"/>
      <c r="G306" s="15"/>
      <c r="H306" s="15"/>
      <c r="I306" s="16">
        <f>SUM(I307:I312)</f>
        <v>0</v>
      </c>
      <c r="J306" s="1"/>
      <c r="K306" s="1"/>
    </row>
    <row r="307" spans="1:11" ht="12.75" customHeight="1" outlineLevel="2">
      <c r="A307" s="17" t="s">
        <v>495</v>
      </c>
      <c r="B307" s="17">
        <v>40101</v>
      </c>
      <c r="C307" s="17" t="s">
        <v>24</v>
      </c>
      <c r="D307" s="18" t="s">
        <v>481</v>
      </c>
      <c r="E307" s="17" t="s">
        <v>36</v>
      </c>
      <c r="F307" s="19">
        <v>18.899999999999999</v>
      </c>
      <c r="G307" s="20"/>
      <c r="H307" s="20">
        <f t="shared" ref="H307:H312" si="84">TRUNC(G307*(1+$G$3),2)</f>
        <v>0</v>
      </c>
      <c r="I307" s="20">
        <f t="shared" ref="I307:I312" si="85">H307*F307</f>
        <v>0</v>
      </c>
      <c r="J307" s="1"/>
      <c r="K307" s="1"/>
    </row>
    <row r="308" spans="1:11" ht="12.75" customHeight="1" outlineLevel="2">
      <c r="A308" s="17" t="s">
        <v>496</v>
      </c>
      <c r="B308" s="17">
        <v>50302</v>
      </c>
      <c r="C308" s="17" t="s">
        <v>24</v>
      </c>
      <c r="D308" s="18" t="s">
        <v>497</v>
      </c>
      <c r="E308" s="17" t="s">
        <v>140</v>
      </c>
      <c r="F308" s="19">
        <v>162</v>
      </c>
      <c r="G308" s="20"/>
      <c r="H308" s="20">
        <f t="shared" si="84"/>
        <v>0</v>
      </c>
      <c r="I308" s="20">
        <f t="shared" si="85"/>
        <v>0</v>
      </c>
      <c r="J308" s="1"/>
      <c r="K308" s="1"/>
    </row>
    <row r="309" spans="1:11" ht="12.75" customHeight="1" outlineLevel="2">
      <c r="A309" s="17" t="s">
        <v>498</v>
      </c>
      <c r="B309" s="17">
        <v>52004</v>
      </c>
      <c r="C309" s="17" t="s">
        <v>24</v>
      </c>
      <c r="D309" s="18" t="s">
        <v>177</v>
      </c>
      <c r="E309" s="17" t="s">
        <v>175</v>
      </c>
      <c r="F309" s="19">
        <v>422.33</v>
      </c>
      <c r="G309" s="20"/>
      <c r="H309" s="20">
        <f t="shared" si="84"/>
        <v>0</v>
      </c>
      <c r="I309" s="20">
        <f t="shared" si="85"/>
        <v>0</v>
      </c>
      <c r="J309" s="1"/>
      <c r="K309" s="1"/>
    </row>
    <row r="310" spans="1:11" ht="12.75" customHeight="1" outlineLevel="2">
      <c r="A310" s="17" t="s">
        <v>499</v>
      </c>
      <c r="B310" s="17">
        <v>60314</v>
      </c>
      <c r="C310" s="17" t="s">
        <v>24</v>
      </c>
      <c r="D310" s="18" t="s">
        <v>366</v>
      </c>
      <c r="E310" s="17" t="s">
        <v>175</v>
      </c>
      <c r="F310" s="19">
        <v>147.09</v>
      </c>
      <c r="G310" s="20"/>
      <c r="H310" s="20">
        <f t="shared" si="84"/>
        <v>0</v>
      </c>
      <c r="I310" s="20">
        <f t="shared" si="85"/>
        <v>0</v>
      </c>
      <c r="J310" s="1"/>
      <c r="K310" s="1"/>
    </row>
    <row r="311" spans="1:11" ht="12.75" customHeight="1" outlineLevel="2">
      <c r="A311" s="17" t="s">
        <v>500</v>
      </c>
      <c r="B311" s="17">
        <v>51036</v>
      </c>
      <c r="C311" s="17" t="s">
        <v>24</v>
      </c>
      <c r="D311" s="18" t="s">
        <v>490</v>
      </c>
      <c r="E311" s="17" t="s">
        <v>36</v>
      </c>
      <c r="F311" s="19">
        <v>12.6</v>
      </c>
      <c r="G311" s="20"/>
      <c r="H311" s="20">
        <f t="shared" si="84"/>
        <v>0</v>
      </c>
      <c r="I311" s="20">
        <f t="shared" si="85"/>
        <v>0</v>
      </c>
      <c r="J311" s="1"/>
      <c r="K311" s="1"/>
    </row>
    <row r="312" spans="1:11" ht="12.75" customHeight="1" outlineLevel="2">
      <c r="A312" s="17" t="s">
        <v>501</v>
      </c>
      <c r="B312" s="17">
        <v>60802</v>
      </c>
      <c r="C312" s="17" t="s">
        <v>24</v>
      </c>
      <c r="D312" s="18" t="s">
        <v>492</v>
      </c>
      <c r="E312" s="17" t="s">
        <v>36</v>
      </c>
      <c r="F312" s="19">
        <v>12.6</v>
      </c>
      <c r="G312" s="20"/>
      <c r="H312" s="20">
        <f t="shared" si="84"/>
        <v>0</v>
      </c>
      <c r="I312" s="20">
        <f t="shared" si="85"/>
        <v>0</v>
      </c>
      <c r="J312" s="1"/>
      <c r="K312" s="1"/>
    </row>
    <row r="313" spans="1:11" ht="12.75" customHeight="1" outlineLevel="2">
      <c r="A313" s="12" t="s">
        <v>502</v>
      </c>
      <c r="B313" s="12"/>
      <c r="C313" s="12"/>
      <c r="D313" s="13" t="s">
        <v>503</v>
      </c>
      <c r="E313" s="13"/>
      <c r="F313" s="14"/>
      <c r="G313" s="15"/>
      <c r="H313" s="15"/>
      <c r="I313" s="16">
        <f>SUM(I314:I319)</f>
        <v>0</v>
      </c>
      <c r="J313" s="1"/>
      <c r="K313" s="1"/>
    </row>
    <row r="314" spans="1:11" ht="12.75" customHeight="1" outlineLevel="2">
      <c r="A314" s="17" t="s">
        <v>504</v>
      </c>
      <c r="B314" s="17">
        <v>60214</v>
      </c>
      <c r="C314" s="17" t="s">
        <v>24</v>
      </c>
      <c r="D314" s="18" t="s">
        <v>505</v>
      </c>
      <c r="E314" s="17" t="s">
        <v>20</v>
      </c>
      <c r="F314" s="19">
        <v>199</v>
      </c>
      <c r="G314" s="20"/>
      <c r="H314" s="20">
        <f t="shared" ref="H314:H319" si="86">TRUNC(G314*(1+$G$3),2)</f>
        <v>0</v>
      </c>
      <c r="I314" s="20">
        <f t="shared" ref="I314:I319" si="87">H314*F314</f>
        <v>0</v>
      </c>
      <c r="J314" s="1"/>
      <c r="K314" s="1"/>
    </row>
    <row r="315" spans="1:11" ht="12.75" customHeight="1" outlineLevel="2">
      <c r="A315" s="17" t="s">
        <v>506</v>
      </c>
      <c r="B315" s="17">
        <v>52004</v>
      </c>
      <c r="C315" s="17" t="s">
        <v>24</v>
      </c>
      <c r="D315" s="18" t="s">
        <v>177</v>
      </c>
      <c r="E315" s="17" t="s">
        <v>175</v>
      </c>
      <c r="F315" s="19">
        <v>30</v>
      </c>
      <c r="G315" s="20"/>
      <c r="H315" s="20">
        <f t="shared" si="86"/>
        <v>0</v>
      </c>
      <c r="I315" s="20">
        <f t="shared" si="87"/>
        <v>0</v>
      </c>
      <c r="J315" s="1"/>
      <c r="K315" s="1"/>
    </row>
    <row r="316" spans="1:11" ht="12.75" customHeight="1" outlineLevel="2">
      <c r="A316" s="17" t="s">
        <v>507</v>
      </c>
      <c r="B316" s="17">
        <v>52005</v>
      </c>
      <c r="C316" s="17" t="s">
        <v>24</v>
      </c>
      <c r="D316" s="18" t="s">
        <v>487</v>
      </c>
      <c r="E316" s="17" t="s">
        <v>175</v>
      </c>
      <c r="F316" s="19">
        <v>1319</v>
      </c>
      <c r="G316" s="20"/>
      <c r="H316" s="20">
        <f t="shared" si="86"/>
        <v>0</v>
      </c>
      <c r="I316" s="20">
        <f t="shared" si="87"/>
        <v>0</v>
      </c>
      <c r="J316" s="1"/>
      <c r="K316" s="1"/>
    </row>
    <row r="317" spans="1:11" ht="12.75" customHeight="1" outlineLevel="2">
      <c r="A317" s="17" t="s">
        <v>508</v>
      </c>
      <c r="B317" s="17">
        <v>60314</v>
      </c>
      <c r="C317" s="17" t="s">
        <v>24</v>
      </c>
      <c r="D317" s="18" t="s">
        <v>366</v>
      </c>
      <c r="E317" s="17" t="s">
        <v>175</v>
      </c>
      <c r="F317" s="19">
        <v>492</v>
      </c>
      <c r="G317" s="20"/>
      <c r="H317" s="20">
        <f t="shared" si="86"/>
        <v>0</v>
      </c>
      <c r="I317" s="20">
        <f t="shared" si="87"/>
        <v>0</v>
      </c>
      <c r="J317" s="1"/>
      <c r="K317" s="1"/>
    </row>
    <row r="318" spans="1:11" ht="12.75" customHeight="1" outlineLevel="2">
      <c r="A318" s="17" t="s">
        <v>509</v>
      </c>
      <c r="B318" s="17">
        <v>51036</v>
      </c>
      <c r="C318" s="17" t="s">
        <v>24</v>
      </c>
      <c r="D318" s="18" t="s">
        <v>490</v>
      </c>
      <c r="E318" s="17" t="s">
        <v>36</v>
      </c>
      <c r="F318" s="19">
        <v>13.82</v>
      </c>
      <c r="G318" s="20"/>
      <c r="H318" s="20">
        <f t="shared" si="86"/>
        <v>0</v>
      </c>
      <c r="I318" s="20">
        <f t="shared" si="87"/>
        <v>0</v>
      </c>
      <c r="J318" s="1"/>
      <c r="K318" s="1"/>
    </row>
    <row r="319" spans="1:11" ht="12.75" customHeight="1" outlineLevel="2">
      <c r="A319" s="17" t="s">
        <v>510</v>
      </c>
      <c r="B319" s="17">
        <v>60802</v>
      </c>
      <c r="C319" s="17" t="s">
        <v>24</v>
      </c>
      <c r="D319" s="18" t="s">
        <v>492</v>
      </c>
      <c r="E319" s="17" t="s">
        <v>36</v>
      </c>
      <c r="F319" s="19">
        <v>13.92</v>
      </c>
      <c r="G319" s="20"/>
      <c r="H319" s="20">
        <f t="shared" si="86"/>
        <v>0</v>
      </c>
      <c r="I319" s="20">
        <f t="shared" si="87"/>
        <v>0</v>
      </c>
      <c r="J319" s="1"/>
      <c r="K319" s="1"/>
    </row>
    <row r="320" spans="1:11" ht="12.75" customHeight="1" outlineLevel="2">
      <c r="A320" s="12" t="s">
        <v>511</v>
      </c>
      <c r="B320" s="12"/>
      <c r="C320" s="12"/>
      <c r="D320" s="13" t="s">
        <v>512</v>
      </c>
      <c r="E320" s="13"/>
      <c r="F320" s="14"/>
      <c r="G320" s="15"/>
      <c r="H320" s="15"/>
      <c r="I320" s="16">
        <f>SUM(I321:I329)</f>
        <v>0</v>
      </c>
      <c r="J320" s="1"/>
      <c r="K320" s="1"/>
    </row>
    <row r="321" spans="1:11" ht="12.75" customHeight="1" outlineLevel="2">
      <c r="A321" s="17" t="s">
        <v>513</v>
      </c>
      <c r="B321" s="17">
        <v>40101</v>
      </c>
      <c r="C321" s="17" t="s">
        <v>24</v>
      </c>
      <c r="D321" s="18" t="s">
        <v>481</v>
      </c>
      <c r="E321" s="17" t="s">
        <v>36</v>
      </c>
      <c r="F321" s="19">
        <v>87.64</v>
      </c>
      <c r="G321" s="20"/>
      <c r="H321" s="20">
        <f t="shared" ref="H321:H329" si="88">TRUNC(G321*(1+$G$3),2)</f>
        <v>0</v>
      </c>
      <c r="I321" s="20">
        <f t="shared" ref="I321:I329" si="89">H321*F321</f>
        <v>0</v>
      </c>
      <c r="J321" s="1"/>
      <c r="K321" s="1"/>
    </row>
    <row r="322" spans="1:11" ht="12.75" customHeight="1" outlineLevel="2">
      <c r="A322" s="17" t="s">
        <v>514</v>
      </c>
      <c r="B322" s="17">
        <v>51009</v>
      </c>
      <c r="C322" s="17" t="s">
        <v>24</v>
      </c>
      <c r="D322" s="18" t="s">
        <v>483</v>
      </c>
      <c r="E322" s="17" t="s">
        <v>20</v>
      </c>
      <c r="F322" s="19">
        <v>247.04</v>
      </c>
      <c r="G322" s="20"/>
      <c r="H322" s="20">
        <f t="shared" si="88"/>
        <v>0</v>
      </c>
      <c r="I322" s="20">
        <f t="shared" si="89"/>
        <v>0</v>
      </c>
      <c r="J322" s="1"/>
      <c r="K322" s="1"/>
    </row>
    <row r="323" spans="1:11" ht="12.75" customHeight="1" outlineLevel="2">
      <c r="A323" s="17" t="s">
        <v>515</v>
      </c>
      <c r="B323" s="17">
        <v>60303</v>
      </c>
      <c r="C323" s="17" t="s">
        <v>24</v>
      </c>
      <c r="D323" s="18" t="s">
        <v>516</v>
      </c>
      <c r="E323" s="17" t="s">
        <v>175</v>
      </c>
      <c r="F323" s="19">
        <v>439</v>
      </c>
      <c r="G323" s="20"/>
      <c r="H323" s="20">
        <f t="shared" si="88"/>
        <v>0</v>
      </c>
      <c r="I323" s="20">
        <f t="shared" si="89"/>
        <v>0</v>
      </c>
      <c r="J323" s="1"/>
      <c r="K323" s="1"/>
    </row>
    <row r="324" spans="1:11" ht="12.75" customHeight="1" outlineLevel="2">
      <c r="A324" s="17" t="s">
        <v>517</v>
      </c>
      <c r="B324" s="17">
        <v>52004</v>
      </c>
      <c r="C324" s="17" t="s">
        <v>24</v>
      </c>
      <c r="D324" s="18" t="s">
        <v>177</v>
      </c>
      <c r="E324" s="17" t="s">
        <v>175</v>
      </c>
      <c r="F324" s="19">
        <v>94</v>
      </c>
      <c r="G324" s="20"/>
      <c r="H324" s="20">
        <f t="shared" si="88"/>
        <v>0</v>
      </c>
      <c r="I324" s="20">
        <f t="shared" si="89"/>
        <v>0</v>
      </c>
      <c r="J324" s="1"/>
      <c r="K324" s="1"/>
    </row>
    <row r="325" spans="1:11" ht="12.75" customHeight="1" outlineLevel="2">
      <c r="A325" s="17" t="s">
        <v>518</v>
      </c>
      <c r="B325" s="17">
        <v>52005</v>
      </c>
      <c r="C325" s="17" t="s">
        <v>24</v>
      </c>
      <c r="D325" s="18" t="s">
        <v>487</v>
      </c>
      <c r="E325" s="17" t="s">
        <v>175</v>
      </c>
      <c r="F325" s="19">
        <v>82</v>
      </c>
      <c r="G325" s="20"/>
      <c r="H325" s="20">
        <f t="shared" si="88"/>
        <v>0</v>
      </c>
      <c r="I325" s="20">
        <f t="shared" si="89"/>
        <v>0</v>
      </c>
      <c r="J325" s="1"/>
      <c r="K325" s="1"/>
    </row>
    <row r="326" spans="1:11" ht="12.75" customHeight="1" outlineLevel="2">
      <c r="A326" s="17" t="s">
        <v>519</v>
      </c>
      <c r="B326" s="17">
        <v>60314</v>
      </c>
      <c r="C326" s="17" t="s">
        <v>24</v>
      </c>
      <c r="D326" s="18" t="s">
        <v>366</v>
      </c>
      <c r="E326" s="17" t="s">
        <v>175</v>
      </c>
      <c r="F326" s="19">
        <v>305</v>
      </c>
      <c r="G326" s="20"/>
      <c r="H326" s="20">
        <f t="shared" si="88"/>
        <v>0</v>
      </c>
      <c r="I326" s="20">
        <f t="shared" si="89"/>
        <v>0</v>
      </c>
      <c r="J326" s="1"/>
      <c r="K326" s="1"/>
    </row>
    <row r="327" spans="1:11" ht="12.75" customHeight="1" outlineLevel="2">
      <c r="A327" s="17" t="s">
        <v>520</v>
      </c>
      <c r="B327" s="17">
        <v>51036</v>
      </c>
      <c r="C327" s="17" t="s">
        <v>24</v>
      </c>
      <c r="D327" s="18" t="s">
        <v>490</v>
      </c>
      <c r="E327" s="17" t="s">
        <v>36</v>
      </c>
      <c r="F327" s="19">
        <v>27.51</v>
      </c>
      <c r="G327" s="20"/>
      <c r="H327" s="20">
        <f t="shared" si="88"/>
        <v>0</v>
      </c>
      <c r="I327" s="20">
        <f t="shared" si="89"/>
        <v>0</v>
      </c>
      <c r="J327" s="1"/>
      <c r="K327" s="1"/>
    </row>
    <row r="328" spans="1:11" ht="12.75" customHeight="1" outlineLevel="2">
      <c r="A328" s="17" t="s">
        <v>521</v>
      </c>
      <c r="B328" s="17" t="s">
        <v>522</v>
      </c>
      <c r="C328" s="17" t="s">
        <v>121</v>
      </c>
      <c r="D328" s="18" t="s">
        <v>523</v>
      </c>
      <c r="E328" s="17" t="s">
        <v>20</v>
      </c>
      <c r="F328" s="19">
        <v>608.74</v>
      </c>
      <c r="G328" s="20"/>
      <c r="H328" s="20">
        <f t="shared" si="88"/>
        <v>0</v>
      </c>
      <c r="I328" s="20">
        <f t="shared" si="89"/>
        <v>0</v>
      </c>
      <c r="J328" s="1"/>
      <c r="K328" s="1"/>
    </row>
    <row r="329" spans="1:11" ht="12.75" customHeight="1" outlineLevel="2">
      <c r="A329" s="17" t="s">
        <v>524</v>
      </c>
      <c r="B329" s="17">
        <v>120902</v>
      </c>
      <c r="C329" s="17" t="s">
        <v>24</v>
      </c>
      <c r="D329" s="18" t="s">
        <v>525</v>
      </c>
      <c r="E329" s="17" t="s">
        <v>20</v>
      </c>
      <c r="F329" s="19">
        <v>324.52</v>
      </c>
      <c r="G329" s="20"/>
      <c r="H329" s="20">
        <f t="shared" si="88"/>
        <v>0</v>
      </c>
      <c r="I329" s="20">
        <f t="shared" si="89"/>
        <v>0</v>
      </c>
      <c r="J329" s="1"/>
      <c r="K329" s="1"/>
    </row>
    <row r="330" spans="1:11" ht="12.75" customHeight="1" outlineLevel="2">
      <c r="A330" s="12" t="s">
        <v>526</v>
      </c>
      <c r="B330" s="12"/>
      <c r="C330" s="12"/>
      <c r="D330" s="13" t="s">
        <v>527</v>
      </c>
      <c r="E330" s="13"/>
      <c r="F330" s="14"/>
      <c r="G330" s="15"/>
      <c r="H330" s="15"/>
      <c r="I330" s="16">
        <f>SUM(I331:I339)</f>
        <v>0</v>
      </c>
      <c r="J330" s="1"/>
      <c r="K330" s="1"/>
    </row>
    <row r="331" spans="1:11" ht="12.75" customHeight="1" outlineLevel="2">
      <c r="A331" s="17" t="s">
        <v>528</v>
      </c>
      <c r="B331" s="17">
        <v>60214</v>
      </c>
      <c r="C331" s="17" t="s">
        <v>24</v>
      </c>
      <c r="D331" s="18" t="s">
        <v>505</v>
      </c>
      <c r="E331" s="17" t="s">
        <v>20</v>
      </c>
      <c r="F331" s="19">
        <v>298.66000000000003</v>
      </c>
      <c r="G331" s="20"/>
      <c r="H331" s="20">
        <f t="shared" ref="H331:H339" si="90">TRUNC(G331*(1+$G$3),2)</f>
        <v>0</v>
      </c>
      <c r="I331" s="20">
        <f t="shared" ref="I331:I339" si="91">H331*F331</f>
        <v>0</v>
      </c>
      <c r="J331" s="1"/>
      <c r="K331" s="1"/>
    </row>
    <row r="332" spans="1:11" ht="12.75" customHeight="1" outlineLevel="2">
      <c r="A332" s="17" t="s">
        <v>529</v>
      </c>
      <c r="B332" s="17">
        <v>60303</v>
      </c>
      <c r="C332" s="17" t="s">
        <v>24</v>
      </c>
      <c r="D332" s="18" t="s">
        <v>516</v>
      </c>
      <c r="E332" s="17" t="s">
        <v>175</v>
      </c>
      <c r="F332" s="19">
        <v>136</v>
      </c>
      <c r="G332" s="20"/>
      <c r="H332" s="20">
        <f t="shared" si="90"/>
        <v>0</v>
      </c>
      <c r="I332" s="20">
        <f t="shared" si="91"/>
        <v>0</v>
      </c>
      <c r="J332" s="1"/>
      <c r="K332" s="1"/>
    </row>
    <row r="333" spans="1:11" ht="12.75" customHeight="1" outlineLevel="2">
      <c r="A333" s="17" t="s">
        <v>530</v>
      </c>
      <c r="B333" s="17">
        <v>52004</v>
      </c>
      <c r="C333" s="17" t="s">
        <v>24</v>
      </c>
      <c r="D333" s="18" t="s">
        <v>177</v>
      </c>
      <c r="E333" s="17" t="s">
        <v>175</v>
      </c>
      <c r="F333" s="19">
        <v>421</v>
      </c>
      <c r="G333" s="20"/>
      <c r="H333" s="20">
        <f t="shared" si="90"/>
        <v>0</v>
      </c>
      <c r="I333" s="20">
        <f t="shared" si="91"/>
        <v>0</v>
      </c>
      <c r="J333" s="1"/>
      <c r="K333" s="1"/>
    </row>
    <row r="334" spans="1:11" ht="12.75" customHeight="1" outlineLevel="2">
      <c r="A334" s="17" t="s">
        <v>531</v>
      </c>
      <c r="B334" s="17">
        <v>52005</v>
      </c>
      <c r="C334" s="17" t="s">
        <v>24</v>
      </c>
      <c r="D334" s="18" t="s">
        <v>487</v>
      </c>
      <c r="E334" s="17" t="s">
        <v>175</v>
      </c>
      <c r="F334" s="19">
        <v>211</v>
      </c>
      <c r="G334" s="20"/>
      <c r="H334" s="20">
        <f t="shared" si="90"/>
        <v>0</v>
      </c>
      <c r="I334" s="20">
        <f t="shared" si="91"/>
        <v>0</v>
      </c>
      <c r="J334" s="1"/>
      <c r="K334" s="1"/>
    </row>
    <row r="335" spans="1:11" ht="12.75" customHeight="1" outlineLevel="2">
      <c r="A335" s="17" t="s">
        <v>532</v>
      </c>
      <c r="B335" s="17">
        <v>52006</v>
      </c>
      <c r="C335" s="17" t="s">
        <v>24</v>
      </c>
      <c r="D335" s="18" t="s">
        <v>533</v>
      </c>
      <c r="E335" s="17" t="s">
        <v>175</v>
      </c>
      <c r="F335" s="19">
        <v>245</v>
      </c>
      <c r="G335" s="20"/>
      <c r="H335" s="20">
        <f t="shared" si="90"/>
        <v>0</v>
      </c>
      <c r="I335" s="20">
        <f t="shared" si="91"/>
        <v>0</v>
      </c>
      <c r="J335" s="1"/>
      <c r="K335" s="1"/>
    </row>
    <row r="336" spans="1:11" ht="12.75" customHeight="1" outlineLevel="2">
      <c r="A336" s="17" t="s">
        <v>534</v>
      </c>
      <c r="B336" s="17">
        <v>52007</v>
      </c>
      <c r="C336" s="17" t="s">
        <v>24</v>
      </c>
      <c r="D336" s="18" t="s">
        <v>535</v>
      </c>
      <c r="E336" s="17" t="s">
        <v>175</v>
      </c>
      <c r="F336" s="19">
        <v>69</v>
      </c>
      <c r="G336" s="20"/>
      <c r="H336" s="20">
        <f t="shared" si="90"/>
        <v>0</v>
      </c>
      <c r="I336" s="20">
        <f t="shared" si="91"/>
        <v>0</v>
      </c>
      <c r="J336" s="1"/>
      <c r="K336" s="1"/>
    </row>
    <row r="337" spans="1:11" ht="12.75" customHeight="1" outlineLevel="2">
      <c r="A337" s="17" t="s">
        <v>536</v>
      </c>
      <c r="B337" s="17">
        <v>60314</v>
      </c>
      <c r="C337" s="17" t="s">
        <v>24</v>
      </c>
      <c r="D337" s="18" t="s">
        <v>366</v>
      </c>
      <c r="E337" s="17" t="s">
        <v>175</v>
      </c>
      <c r="F337" s="19">
        <v>635</v>
      </c>
      <c r="G337" s="20"/>
      <c r="H337" s="20">
        <f t="shared" si="90"/>
        <v>0</v>
      </c>
      <c r="I337" s="20">
        <f t="shared" si="91"/>
        <v>0</v>
      </c>
      <c r="J337" s="1"/>
      <c r="K337" s="1"/>
    </row>
    <row r="338" spans="1:11" ht="12.75" customHeight="1" outlineLevel="2">
      <c r="A338" s="17" t="s">
        <v>537</v>
      </c>
      <c r="B338" s="17">
        <v>51036</v>
      </c>
      <c r="C338" s="17" t="s">
        <v>24</v>
      </c>
      <c r="D338" s="18" t="s">
        <v>490</v>
      </c>
      <c r="E338" s="17" t="s">
        <v>36</v>
      </c>
      <c r="F338" s="19">
        <v>32.74</v>
      </c>
      <c r="G338" s="20"/>
      <c r="H338" s="20">
        <f t="shared" si="90"/>
        <v>0</v>
      </c>
      <c r="I338" s="20">
        <f t="shared" si="91"/>
        <v>0</v>
      </c>
      <c r="J338" s="1"/>
      <c r="K338" s="1"/>
    </row>
    <row r="339" spans="1:11" ht="12.75" customHeight="1" outlineLevel="2">
      <c r="A339" s="17" t="s">
        <v>538</v>
      </c>
      <c r="B339" s="17">
        <v>60802</v>
      </c>
      <c r="C339" s="17" t="s">
        <v>24</v>
      </c>
      <c r="D339" s="18" t="s">
        <v>492</v>
      </c>
      <c r="E339" s="17" t="s">
        <v>36</v>
      </c>
      <c r="F339" s="19">
        <v>32.74</v>
      </c>
      <c r="G339" s="20"/>
      <c r="H339" s="20">
        <f t="shared" si="90"/>
        <v>0</v>
      </c>
      <c r="I339" s="20">
        <f t="shared" si="91"/>
        <v>0</v>
      </c>
      <c r="J339" s="1"/>
      <c r="K339" s="1"/>
    </row>
    <row r="340" spans="1:11" ht="12.75" customHeight="1" outlineLevel="2">
      <c r="A340" s="12" t="s">
        <v>539</v>
      </c>
      <c r="B340" s="12"/>
      <c r="C340" s="12"/>
      <c r="D340" s="13" t="s">
        <v>540</v>
      </c>
      <c r="E340" s="13"/>
      <c r="F340" s="14"/>
      <c r="G340" s="15"/>
      <c r="H340" s="15"/>
      <c r="I340" s="16">
        <f>I341+I349</f>
        <v>0</v>
      </c>
      <c r="J340" s="1"/>
      <c r="K340" s="1"/>
    </row>
    <row r="341" spans="1:11" ht="12.75" customHeight="1" outlineLevel="2">
      <c r="A341" s="12" t="s">
        <v>541</v>
      </c>
      <c r="B341" s="12"/>
      <c r="C341" s="12"/>
      <c r="D341" s="13" t="s">
        <v>542</v>
      </c>
      <c r="E341" s="13"/>
      <c r="F341" s="14"/>
      <c r="G341" s="15"/>
      <c r="H341" s="15"/>
      <c r="I341" s="16">
        <f>SUM(I342:I348)</f>
        <v>0</v>
      </c>
      <c r="J341" s="1"/>
      <c r="K341" s="1"/>
    </row>
    <row r="342" spans="1:11" ht="12.75" customHeight="1" outlineLevel="2">
      <c r="A342" s="17" t="s">
        <v>543</v>
      </c>
      <c r="B342" s="17">
        <v>61106</v>
      </c>
      <c r="C342" s="17" t="s">
        <v>24</v>
      </c>
      <c r="D342" s="18" t="s">
        <v>544</v>
      </c>
      <c r="E342" s="17" t="s">
        <v>20</v>
      </c>
      <c r="F342" s="19">
        <v>486.52</v>
      </c>
      <c r="G342" s="20"/>
      <c r="H342" s="20">
        <f t="shared" ref="H342:H348" si="92">TRUNC(G342*(1+$G$3),2)</f>
        <v>0</v>
      </c>
      <c r="I342" s="20">
        <f t="shared" ref="I342:I348" si="93">H342*F342</f>
        <v>0</v>
      </c>
      <c r="J342" s="1"/>
      <c r="K342" s="1"/>
    </row>
    <row r="343" spans="1:11" ht="12.75" customHeight="1" outlineLevel="2">
      <c r="A343" s="17" t="s">
        <v>545</v>
      </c>
      <c r="B343" s="17">
        <v>40554</v>
      </c>
      <c r="C343" s="17" t="s">
        <v>421</v>
      </c>
      <c r="D343" s="18" t="s">
        <v>546</v>
      </c>
      <c r="E343" s="17" t="s">
        <v>20</v>
      </c>
      <c r="F343" s="19">
        <v>486.52</v>
      </c>
      <c r="G343" s="20"/>
      <c r="H343" s="20">
        <f t="shared" si="92"/>
        <v>0</v>
      </c>
      <c r="I343" s="20">
        <f t="shared" si="93"/>
        <v>0</v>
      </c>
      <c r="J343" s="1"/>
      <c r="K343" s="1"/>
    </row>
    <row r="344" spans="1:11" ht="12.75" customHeight="1" outlineLevel="2">
      <c r="A344" s="17" t="s">
        <v>547</v>
      </c>
      <c r="B344" s="17">
        <v>52005</v>
      </c>
      <c r="C344" s="17" t="s">
        <v>24</v>
      </c>
      <c r="D344" s="18" t="s">
        <v>487</v>
      </c>
      <c r="E344" s="17" t="s">
        <v>175</v>
      </c>
      <c r="F344" s="19">
        <v>395</v>
      </c>
      <c r="G344" s="20"/>
      <c r="H344" s="20">
        <f t="shared" si="92"/>
        <v>0</v>
      </c>
      <c r="I344" s="20">
        <f t="shared" si="93"/>
        <v>0</v>
      </c>
      <c r="J344" s="1"/>
      <c r="K344" s="1"/>
    </row>
    <row r="345" spans="1:11" ht="12.75" customHeight="1" outlineLevel="2">
      <c r="A345" s="17" t="s">
        <v>548</v>
      </c>
      <c r="B345" s="17">
        <v>52004</v>
      </c>
      <c r="C345" s="17" t="s">
        <v>24</v>
      </c>
      <c r="D345" s="18" t="s">
        <v>177</v>
      </c>
      <c r="E345" s="17" t="s">
        <v>175</v>
      </c>
      <c r="F345" s="19">
        <v>225</v>
      </c>
      <c r="G345" s="20"/>
      <c r="H345" s="20">
        <f t="shared" si="92"/>
        <v>0</v>
      </c>
      <c r="I345" s="20">
        <f t="shared" si="93"/>
        <v>0</v>
      </c>
      <c r="J345" s="1"/>
      <c r="K345" s="1"/>
    </row>
    <row r="346" spans="1:11" ht="12.75" customHeight="1" outlineLevel="2">
      <c r="A346" s="17" t="s">
        <v>549</v>
      </c>
      <c r="B346" s="17">
        <v>52006</v>
      </c>
      <c r="C346" s="17" t="s">
        <v>24</v>
      </c>
      <c r="D346" s="18" t="s">
        <v>533</v>
      </c>
      <c r="E346" s="17" t="s">
        <v>175</v>
      </c>
      <c r="F346" s="19">
        <v>90</v>
      </c>
      <c r="G346" s="20"/>
      <c r="H346" s="20">
        <f t="shared" si="92"/>
        <v>0</v>
      </c>
      <c r="I346" s="20">
        <f t="shared" si="93"/>
        <v>0</v>
      </c>
      <c r="J346" s="1"/>
      <c r="K346" s="1"/>
    </row>
    <row r="347" spans="1:11" ht="12.75" customHeight="1" outlineLevel="2">
      <c r="A347" s="17" t="s">
        <v>550</v>
      </c>
      <c r="B347" s="17">
        <v>60303</v>
      </c>
      <c r="C347" s="17" t="s">
        <v>24</v>
      </c>
      <c r="D347" s="18" t="s">
        <v>516</v>
      </c>
      <c r="E347" s="17" t="s">
        <v>175</v>
      </c>
      <c r="F347" s="19">
        <v>11</v>
      </c>
      <c r="G347" s="20"/>
      <c r="H347" s="20">
        <f t="shared" si="92"/>
        <v>0</v>
      </c>
      <c r="I347" s="20">
        <f t="shared" si="93"/>
        <v>0</v>
      </c>
      <c r="J347" s="1"/>
      <c r="K347" s="1"/>
    </row>
    <row r="348" spans="1:11" ht="12.75" customHeight="1" outlineLevel="2">
      <c r="A348" s="17" t="s">
        <v>551</v>
      </c>
      <c r="B348" s="17">
        <v>60802</v>
      </c>
      <c r="C348" s="17" t="s">
        <v>24</v>
      </c>
      <c r="D348" s="18" t="s">
        <v>492</v>
      </c>
      <c r="E348" s="17" t="s">
        <v>36</v>
      </c>
      <c r="F348" s="19">
        <v>42.82</v>
      </c>
      <c r="G348" s="20"/>
      <c r="H348" s="20">
        <f t="shared" si="92"/>
        <v>0</v>
      </c>
      <c r="I348" s="20">
        <f t="shared" si="93"/>
        <v>0</v>
      </c>
      <c r="J348" s="1"/>
      <c r="K348" s="1"/>
    </row>
    <row r="349" spans="1:11" ht="12.75" customHeight="1" outlineLevel="2">
      <c r="A349" s="12" t="s">
        <v>552</v>
      </c>
      <c r="B349" s="12"/>
      <c r="C349" s="12"/>
      <c r="D349" s="13" t="s">
        <v>553</v>
      </c>
      <c r="E349" s="13"/>
      <c r="F349" s="14"/>
      <c r="G349" s="15"/>
      <c r="H349" s="15"/>
      <c r="I349" s="16">
        <f>SUM(I350:I355)</f>
        <v>0</v>
      </c>
      <c r="J349" s="1"/>
      <c r="K349" s="1"/>
    </row>
    <row r="350" spans="1:11" ht="12.75" customHeight="1" outlineLevel="2">
      <c r="A350" s="17" t="s">
        <v>554</v>
      </c>
      <c r="B350" s="17">
        <v>103675</v>
      </c>
      <c r="C350" s="17" t="s">
        <v>18</v>
      </c>
      <c r="D350" s="18" t="s">
        <v>555</v>
      </c>
      <c r="E350" s="17" t="s">
        <v>36</v>
      </c>
      <c r="F350" s="19">
        <v>2.59</v>
      </c>
      <c r="G350" s="20"/>
      <c r="H350" s="20">
        <f t="shared" ref="H350:H355" si="94">TRUNC(G350*(1+$G$3),2)</f>
        <v>0</v>
      </c>
      <c r="I350" s="20">
        <f t="shared" ref="I350:I355" si="95">H350*F350</f>
        <v>0</v>
      </c>
      <c r="J350" s="1"/>
      <c r="K350" s="1"/>
    </row>
    <row r="351" spans="1:11" ht="12.75" customHeight="1" outlineLevel="2">
      <c r="A351" s="17" t="s">
        <v>556</v>
      </c>
      <c r="B351" s="17">
        <v>61106</v>
      </c>
      <c r="C351" s="17" t="s">
        <v>24</v>
      </c>
      <c r="D351" s="18" t="s">
        <v>544</v>
      </c>
      <c r="E351" s="17" t="s">
        <v>20</v>
      </c>
      <c r="F351" s="19">
        <v>17.29</v>
      </c>
      <c r="G351" s="20"/>
      <c r="H351" s="20">
        <f t="shared" si="94"/>
        <v>0</v>
      </c>
      <c r="I351" s="20">
        <f t="shared" si="95"/>
        <v>0</v>
      </c>
      <c r="J351" s="1"/>
      <c r="K351" s="1"/>
    </row>
    <row r="352" spans="1:11" ht="12.75" customHeight="1" outlineLevel="2">
      <c r="A352" s="17" t="s">
        <v>557</v>
      </c>
      <c r="B352" s="17">
        <v>60314</v>
      </c>
      <c r="C352" s="17" t="s">
        <v>24</v>
      </c>
      <c r="D352" s="18" t="s">
        <v>366</v>
      </c>
      <c r="E352" s="17" t="s">
        <v>175</v>
      </c>
      <c r="F352" s="19">
        <v>120</v>
      </c>
      <c r="G352" s="20"/>
      <c r="H352" s="20">
        <f t="shared" si="94"/>
        <v>0</v>
      </c>
      <c r="I352" s="20">
        <f t="shared" si="95"/>
        <v>0</v>
      </c>
      <c r="J352" s="1"/>
      <c r="K352" s="1"/>
    </row>
    <row r="353" spans="1:11" ht="12.75" customHeight="1" outlineLevel="2">
      <c r="A353" s="17" t="s">
        <v>558</v>
      </c>
      <c r="B353" s="17">
        <v>60303</v>
      </c>
      <c r="C353" s="17" t="s">
        <v>24</v>
      </c>
      <c r="D353" s="18" t="s">
        <v>516</v>
      </c>
      <c r="E353" s="17" t="s">
        <v>175</v>
      </c>
      <c r="F353" s="19">
        <v>31</v>
      </c>
      <c r="G353" s="20"/>
      <c r="H353" s="20">
        <f t="shared" si="94"/>
        <v>0</v>
      </c>
      <c r="I353" s="20">
        <f t="shared" si="95"/>
        <v>0</v>
      </c>
      <c r="J353" s="1"/>
      <c r="K353" s="1"/>
    </row>
    <row r="354" spans="1:11" ht="12.75" customHeight="1" outlineLevel="2">
      <c r="A354" s="17" t="s">
        <v>559</v>
      </c>
      <c r="B354" s="17">
        <v>60214</v>
      </c>
      <c r="C354" s="17" t="s">
        <v>24</v>
      </c>
      <c r="D354" s="18" t="s">
        <v>505</v>
      </c>
      <c r="E354" s="17" t="s">
        <v>20</v>
      </c>
      <c r="F354" s="19">
        <v>17.29</v>
      </c>
      <c r="G354" s="20"/>
      <c r="H354" s="20">
        <f t="shared" si="94"/>
        <v>0</v>
      </c>
      <c r="I354" s="20">
        <f t="shared" si="95"/>
        <v>0</v>
      </c>
      <c r="J354" s="1"/>
      <c r="K354" s="1"/>
    </row>
    <row r="355" spans="1:11" ht="12.75" customHeight="1" outlineLevel="2">
      <c r="A355" s="17" t="s">
        <v>560</v>
      </c>
      <c r="B355" s="17">
        <v>60802</v>
      </c>
      <c r="C355" s="17" t="s">
        <v>24</v>
      </c>
      <c r="D355" s="18" t="s">
        <v>492</v>
      </c>
      <c r="E355" s="17" t="s">
        <v>36</v>
      </c>
      <c r="F355" s="19">
        <v>2.59</v>
      </c>
      <c r="G355" s="20"/>
      <c r="H355" s="20">
        <f t="shared" si="94"/>
        <v>0</v>
      </c>
      <c r="I355" s="20">
        <f t="shared" si="95"/>
        <v>0</v>
      </c>
      <c r="J355" s="1"/>
      <c r="K355" s="1"/>
    </row>
    <row r="356" spans="1:11" ht="12.75" customHeight="1" outlineLevel="1">
      <c r="A356" s="12" t="s">
        <v>561</v>
      </c>
      <c r="B356" s="12"/>
      <c r="C356" s="12"/>
      <c r="D356" s="13" t="s">
        <v>562</v>
      </c>
      <c r="E356" s="13"/>
      <c r="F356" s="14"/>
      <c r="G356" s="15"/>
      <c r="H356" s="15"/>
      <c r="I356" s="16">
        <f>I357+I362+I367+I372</f>
        <v>0</v>
      </c>
      <c r="J356" s="1"/>
      <c r="K356" s="1"/>
    </row>
    <row r="357" spans="1:11" ht="12.75" customHeight="1" outlineLevel="2">
      <c r="A357" s="12" t="s">
        <v>563</v>
      </c>
      <c r="B357" s="12"/>
      <c r="C357" s="12"/>
      <c r="D357" s="13" t="s">
        <v>564</v>
      </c>
      <c r="E357" s="13"/>
      <c r="F357" s="14"/>
      <c r="G357" s="15"/>
      <c r="H357" s="15"/>
      <c r="I357" s="16">
        <f>SUM(I358:I361)</f>
        <v>0</v>
      </c>
      <c r="J357" s="1"/>
      <c r="K357" s="1"/>
    </row>
    <row r="358" spans="1:11" ht="12.75" customHeight="1" outlineLevel="2">
      <c r="A358" s="17" t="s">
        <v>565</v>
      </c>
      <c r="B358" s="17">
        <v>100201</v>
      </c>
      <c r="C358" s="17" t="s">
        <v>24</v>
      </c>
      <c r="D358" s="18" t="s">
        <v>179</v>
      </c>
      <c r="E358" s="17" t="s">
        <v>20</v>
      </c>
      <c r="F358" s="19">
        <v>242.82</v>
      </c>
      <c r="G358" s="20"/>
      <c r="H358" s="20">
        <f t="shared" ref="H358:H361" si="96">TRUNC(G358*(1+$G$3),2)</f>
        <v>0</v>
      </c>
      <c r="I358" s="20">
        <f t="shared" ref="I358:I361" si="97">H358*F358</f>
        <v>0</v>
      </c>
      <c r="J358" s="1"/>
      <c r="K358" s="1"/>
    </row>
    <row r="359" spans="1:11" ht="12.75" customHeight="1" outlineLevel="2">
      <c r="A359" s="17" t="s">
        <v>566</v>
      </c>
      <c r="B359" s="17">
        <v>200104</v>
      </c>
      <c r="C359" s="17" t="s">
        <v>24</v>
      </c>
      <c r="D359" s="18" t="s">
        <v>567</v>
      </c>
      <c r="E359" s="17" t="s">
        <v>20</v>
      </c>
      <c r="F359" s="19">
        <v>629.04999999999995</v>
      </c>
      <c r="G359" s="20"/>
      <c r="H359" s="20">
        <f t="shared" si="96"/>
        <v>0</v>
      </c>
      <c r="I359" s="20">
        <f t="shared" si="97"/>
        <v>0</v>
      </c>
      <c r="J359" s="1"/>
      <c r="K359" s="1"/>
    </row>
    <row r="360" spans="1:11" ht="12.75" customHeight="1" outlineLevel="2">
      <c r="A360" s="17" t="s">
        <v>568</v>
      </c>
      <c r="B360" s="17">
        <v>200200</v>
      </c>
      <c r="C360" s="17" t="s">
        <v>24</v>
      </c>
      <c r="D360" s="18" t="s">
        <v>183</v>
      </c>
      <c r="E360" s="17" t="s">
        <v>20</v>
      </c>
      <c r="F360" s="19">
        <v>629.04999999999995</v>
      </c>
      <c r="G360" s="20"/>
      <c r="H360" s="20">
        <f t="shared" si="96"/>
        <v>0</v>
      </c>
      <c r="I360" s="20">
        <f t="shared" si="97"/>
        <v>0</v>
      </c>
      <c r="J360" s="1"/>
      <c r="K360" s="1"/>
    </row>
    <row r="361" spans="1:11" ht="12.75" customHeight="1" outlineLevel="2">
      <c r="A361" s="17" t="s">
        <v>569</v>
      </c>
      <c r="B361" s="17">
        <v>200505</v>
      </c>
      <c r="C361" s="17" t="s">
        <v>24</v>
      </c>
      <c r="D361" s="18" t="s">
        <v>570</v>
      </c>
      <c r="E361" s="17" t="s">
        <v>20</v>
      </c>
      <c r="F361" s="19">
        <v>629.04999999999995</v>
      </c>
      <c r="G361" s="20"/>
      <c r="H361" s="20">
        <f t="shared" si="96"/>
        <v>0</v>
      </c>
      <c r="I361" s="20">
        <f t="shared" si="97"/>
        <v>0</v>
      </c>
      <c r="J361" s="1"/>
      <c r="K361" s="1"/>
    </row>
    <row r="362" spans="1:11" ht="12.75" customHeight="1" outlineLevel="2">
      <c r="A362" s="12" t="s">
        <v>571</v>
      </c>
      <c r="B362" s="12"/>
      <c r="C362" s="12"/>
      <c r="D362" s="13" t="s">
        <v>572</v>
      </c>
      <c r="E362" s="13"/>
      <c r="F362" s="14"/>
      <c r="G362" s="15"/>
      <c r="H362" s="15"/>
      <c r="I362" s="16">
        <f>SUM(I363:I366)</f>
        <v>0</v>
      </c>
      <c r="J362" s="1"/>
      <c r="K362" s="1"/>
    </row>
    <row r="363" spans="1:11" ht="12.75" customHeight="1" outlineLevel="2">
      <c r="A363" s="17" t="s">
        <v>573</v>
      </c>
      <c r="B363" s="17">
        <v>100201</v>
      </c>
      <c r="C363" s="17" t="s">
        <v>24</v>
      </c>
      <c r="D363" s="18" t="s">
        <v>179</v>
      </c>
      <c r="E363" s="17" t="s">
        <v>20</v>
      </c>
      <c r="F363" s="19">
        <v>213.06</v>
      </c>
      <c r="G363" s="20"/>
      <c r="H363" s="20">
        <f t="shared" ref="H363:H366" si="98">TRUNC(G363*(1+$G$3),2)</f>
        <v>0</v>
      </c>
      <c r="I363" s="20">
        <f t="shared" ref="I363:I366" si="99">H363*F363</f>
        <v>0</v>
      </c>
      <c r="J363" s="1"/>
      <c r="K363" s="1"/>
    </row>
    <row r="364" spans="1:11" ht="12.75" customHeight="1" outlineLevel="2">
      <c r="A364" s="17" t="s">
        <v>574</v>
      </c>
      <c r="B364" s="17">
        <v>200104</v>
      </c>
      <c r="C364" s="17" t="s">
        <v>24</v>
      </c>
      <c r="D364" s="18" t="s">
        <v>567</v>
      </c>
      <c r="E364" s="17" t="s">
        <v>20</v>
      </c>
      <c r="F364" s="19">
        <v>557.70000000000005</v>
      </c>
      <c r="G364" s="20"/>
      <c r="H364" s="20">
        <f t="shared" si="98"/>
        <v>0</v>
      </c>
      <c r="I364" s="20">
        <f t="shared" si="99"/>
        <v>0</v>
      </c>
      <c r="J364" s="1"/>
      <c r="K364" s="1"/>
    </row>
    <row r="365" spans="1:11" ht="12.75" customHeight="1" outlineLevel="2">
      <c r="A365" s="17" t="s">
        <v>575</v>
      </c>
      <c r="B365" s="17">
        <v>200200</v>
      </c>
      <c r="C365" s="17" t="s">
        <v>24</v>
      </c>
      <c r="D365" s="18" t="s">
        <v>183</v>
      </c>
      <c r="E365" s="17" t="s">
        <v>20</v>
      </c>
      <c r="F365" s="19">
        <v>557.70000000000005</v>
      </c>
      <c r="G365" s="20"/>
      <c r="H365" s="20">
        <f t="shared" si="98"/>
        <v>0</v>
      </c>
      <c r="I365" s="20">
        <f t="shared" si="99"/>
        <v>0</v>
      </c>
      <c r="J365" s="1"/>
      <c r="K365" s="1"/>
    </row>
    <row r="366" spans="1:11" ht="12.75" customHeight="1" outlineLevel="2">
      <c r="A366" s="17" t="s">
        <v>576</v>
      </c>
      <c r="B366" s="17">
        <v>200505</v>
      </c>
      <c r="C366" s="17" t="s">
        <v>24</v>
      </c>
      <c r="D366" s="18" t="s">
        <v>570</v>
      </c>
      <c r="E366" s="17" t="s">
        <v>20</v>
      </c>
      <c r="F366" s="19">
        <v>557.70000000000005</v>
      </c>
      <c r="G366" s="20"/>
      <c r="H366" s="20">
        <f t="shared" si="98"/>
        <v>0</v>
      </c>
      <c r="I366" s="20">
        <f t="shared" si="99"/>
        <v>0</v>
      </c>
      <c r="J366" s="1"/>
      <c r="K366" s="1"/>
    </row>
    <row r="367" spans="1:11" ht="12.75" customHeight="1" outlineLevel="2">
      <c r="A367" s="12" t="s">
        <v>577</v>
      </c>
      <c r="B367" s="12"/>
      <c r="C367" s="12"/>
      <c r="D367" s="13" t="s">
        <v>578</v>
      </c>
      <c r="E367" s="13"/>
      <c r="F367" s="14"/>
      <c r="G367" s="15"/>
      <c r="H367" s="15"/>
      <c r="I367" s="16">
        <f>SUM(I368:I371)</f>
        <v>0</v>
      </c>
      <c r="J367" s="1"/>
      <c r="K367" s="1"/>
    </row>
    <row r="368" spans="1:11" ht="12.75" customHeight="1" outlineLevel="2">
      <c r="A368" s="17" t="s">
        <v>579</v>
      </c>
      <c r="B368" s="17">
        <v>100201</v>
      </c>
      <c r="C368" s="17" t="s">
        <v>24</v>
      </c>
      <c r="D368" s="18" t="s">
        <v>179</v>
      </c>
      <c r="E368" s="17" t="s">
        <v>20</v>
      </c>
      <c r="F368" s="19">
        <v>81.95</v>
      </c>
      <c r="G368" s="20"/>
      <c r="H368" s="20">
        <f t="shared" ref="H368:H371" si="100">TRUNC(G368*(1+$G$3),2)</f>
        <v>0</v>
      </c>
      <c r="I368" s="20">
        <f t="shared" ref="I368:I371" si="101">H368*F368</f>
        <v>0</v>
      </c>
      <c r="J368" s="1"/>
      <c r="K368" s="1"/>
    </row>
    <row r="369" spans="1:11" ht="12.75" customHeight="1" outlineLevel="2">
      <c r="A369" s="17" t="s">
        <v>580</v>
      </c>
      <c r="B369" s="17">
        <v>200104</v>
      </c>
      <c r="C369" s="17" t="s">
        <v>24</v>
      </c>
      <c r="D369" s="18" t="s">
        <v>567</v>
      </c>
      <c r="E369" s="17" t="s">
        <v>20</v>
      </c>
      <c r="F369" s="19">
        <v>192.08</v>
      </c>
      <c r="G369" s="20"/>
      <c r="H369" s="20">
        <f t="shared" si="100"/>
        <v>0</v>
      </c>
      <c r="I369" s="20">
        <f t="shared" si="101"/>
        <v>0</v>
      </c>
      <c r="J369" s="1"/>
      <c r="K369" s="1"/>
    </row>
    <row r="370" spans="1:11" ht="12.75" customHeight="1" outlineLevel="2">
      <c r="A370" s="17" t="s">
        <v>581</v>
      </c>
      <c r="B370" s="17">
        <v>200200</v>
      </c>
      <c r="C370" s="17" t="s">
        <v>24</v>
      </c>
      <c r="D370" s="18" t="s">
        <v>183</v>
      </c>
      <c r="E370" s="17" t="s">
        <v>20</v>
      </c>
      <c r="F370" s="19">
        <v>192.08</v>
      </c>
      <c r="G370" s="20"/>
      <c r="H370" s="20">
        <f t="shared" si="100"/>
        <v>0</v>
      </c>
      <c r="I370" s="20">
        <f t="shared" si="101"/>
        <v>0</v>
      </c>
      <c r="J370" s="1"/>
      <c r="K370" s="1"/>
    </row>
    <row r="371" spans="1:11" ht="12.75" customHeight="1" outlineLevel="2">
      <c r="A371" s="17" t="s">
        <v>582</v>
      </c>
      <c r="B371" s="17">
        <v>200505</v>
      </c>
      <c r="C371" s="17" t="s">
        <v>24</v>
      </c>
      <c r="D371" s="18" t="s">
        <v>570</v>
      </c>
      <c r="E371" s="17" t="s">
        <v>20</v>
      </c>
      <c r="F371" s="19">
        <v>192.08</v>
      </c>
      <c r="G371" s="20"/>
      <c r="H371" s="20">
        <f t="shared" si="100"/>
        <v>0</v>
      </c>
      <c r="I371" s="20">
        <f t="shared" si="101"/>
        <v>0</v>
      </c>
      <c r="J371" s="1"/>
      <c r="K371" s="1"/>
    </row>
    <row r="372" spans="1:11" ht="12.75" customHeight="1" outlineLevel="2">
      <c r="A372" s="12" t="s">
        <v>583</v>
      </c>
      <c r="B372" s="12"/>
      <c r="C372" s="12"/>
      <c r="D372" s="13" t="s">
        <v>584</v>
      </c>
      <c r="E372" s="13"/>
      <c r="F372" s="14"/>
      <c r="G372" s="15"/>
      <c r="H372" s="15"/>
      <c r="I372" s="16">
        <f>SUM(I373:I376)</f>
        <v>0</v>
      </c>
      <c r="J372" s="1"/>
      <c r="K372" s="1"/>
    </row>
    <row r="373" spans="1:11" ht="12.75" customHeight="1" outlineLevel="2">
      <c r="A373" s="17" t="s">
        <v>585</v>
      </c>
      <c r="B373" s="17">
        <v>100201</v>
      </c>
      <c r="C373" s="17" t="s">
        <v>24</v>
      </c>
      <c r="D373" s="18" t="s">
        <v>179</v>
      </c>
      <c r="E373" s="17" t="s">
        <v>20</v>
      </c>
      <c r="F373" s="19">
        <v>28.08</v>
      </c>
      <c r="G373" s="20"/>
      <c r="H373" s="20">
        <f t="shared" ref="H373:H376" si="102">TRUNC(G373*(1+$G$3),2)</f>
        <v>0</v>
      </c>
      <c r="I373" s="20">
        <f t="shared" ref="I373:I376" si="103">H373*F373</f>
        <v>0</v>
      </c>
      <c r="J373" s="1"/>
      <c r="K373" s="1"/>
    </row>
    <row r="374" spans="1:11" ht="12.75" customHeight="1" outlineLevel="2">
      <c r="A374" s="17" t="s">
        <v>586</v>
      </c>
      <c r="B374" s="17">
        <v>200104</v>
      </c>
      <c r="C374" s="17" t="s">
        <v>24</v>
      </c>
      <c r="D374" s="18" t="s">
        <v>567</v>
      </c>
      <c r="E374" s="17" t="s">
        <v>20</v>
      </c>
      <c r="F374" s="19">
        <v>44.59</v>
      </c>
      <c r="G374" s="20"/>
      <c r="H374" s="20">
        <f t="shared" si="102"/>
        <v>0</v>
      </c>
      <c r="I374" s="20">
        <f t="shared" si="103"/>
        <v>0</v>
      </c>
      <c r="J374" s="1"/>
      <c r="K374" s="1"/>
    </row>
    <row r="375" spans="1:11" ht="12.75" customHeight="1" outlineLevel="2">
      <c r="A375" s="17" t="s">
        <v>587</v>
      </c>
      <c r="B375" s="17">
        <v>200200</v>
      </c>
      <c r="C375" s="17" t="s">
        <v>24</v>
      </c>
      <c r="D375" s="18" t="s">
        <v>183</v>
      </c>
      <c r="E375" s="17" t="s">
        <v>20</v>
      </c>
      <c r="F375" s="19">
        <v>44.59</v>
      </c>
      <c r="G375" s="20"/>
      <c r="H375" s="20">
        <f t="shared" si="102"/>
        <v>0</v>
      </c>
      <c r="I375" s="20">
        <f t="shared" si="103"/>
        <v>0</v>
      </c>
      <c r="J375" s="1"/>
      <c r="K375" s="1"/>
    </row>
    <row r="376" spans="1:11" ht="12.75" customHeight="1" outlineLevel="2">
      <c r="A376" s="17" t="s">
        <v>588</v>
      </c>
      <c r="B376" s="17">
        <v>200505</v>
      </c>
      <c r="C376" s="17" t="s">
        <v>24</v>
      </c>
      <c r="D376" s="18" t="s">
        <v>570</v>
      </c>
      <c r="E376" s="17" t="s">
        <v>20</v>
      </c>
      <c r="F376" s="19">
        <v>44.59</v>
      </c>
      <c r="G376" s="20"/>
      <c r="H376" s="20">
        <f t="shared" si="102"/>
        <v>0</v>
      </c>
      <c r="I376" s="20">
        <f t="shared" si="103"/>
        <v>0</v>
      </c>
      <c r="J376" s="1"/>
      <c r="K376" s="1"/>
    </row>
    <row r="377" spans="1:11" ht="12.75" customHeight="1" outlineLevel="1">
      <c r="A377" s="12" t="s">
        <v>589</v>
      </c>
      <c r="B377" s="12"/>
      <c r="C377" s="12"/>
      <c r="D377" s="13" t="s">
        <v>590</v>
      </c>
      <c r="E377" s="13"/>
      <c r="F377" s="14"/>
      <c r="G377" s="15"/>
      <c r="H377" s="15"/>
      <c r="I377" s="16">
        <f>SUM(I378:I381)</f>
        <v>0</v>
      </c>
      <c r="J377" s="1"/>
      <c r="K377" s="1"/>
    </row>
    <row r="378" spans="1:11" ht="12.75" customHeight="1" outlineLevel="2">
      <c r="A378" s="17" t="s">
        <v>591</v>
      </c>
      <c r="B378" s="17">
        <v>41140</v>
      </c>
      <c r="C378" s="17" t="s">
        <v>24</v>
      </c>
      <c r="D378" s="18" t="s">
        <v>58</v>
      </c>
      <c r="E378" s="17" t="s">
        <v>20</v>
      </c>
      <c r="F378" s="19">
        <v>587.41999999999996</v>
      </c>
      <c r="G378" s="20"/>
      <c r="H378" s="20">
        <f t="shared" ref="H378:H381" si="104">TRUNC(G378*(1+$G$3),2)</f>
        <v>0</v>
      </c>
      <c r="I378" s="20">
        <f t="shared" ref="I378:I381" si="105">H378*F378</f>
        <v>0</v>
      </c>
      <c r="J378" s="1"/>
      <c r="K378" s="1"/>
    </row>
    <row r="379" spans="1:11" ht="12.75" customHeight="1" outlineLevel="2">
      <c r="A379" s="17" t="s">
        <v>592</v>
      </c>
      <c r="B379" s="17">
        <v>41002</v>
      </c>
      <c r="C379" s="17" t="s">
        <v>24</v>
      </c>
      <c r="D379" s="18" t="s">
        <v>60</v>
      </c>
      <c r="E379" s="17" t="s">
        <v>20</v>
      </c>
      <c r="F379" s="19">
        <v>587.41999999999996</v>
      </c>
      <c r="G379" s="20"/>
      <c r="H379" s="20">
        <f t="shared" si="104"/>
        <v>0</v>
      </c>
      <c r="I379" s="20">
        <f t="shared" si="105"/>
        <v>0</v>
      </c>
      <c r="J379" s="1"/>
      <c r="K379" s="1"/>
    </row>
    <row r="380" spans="1:11" ht="12.75" customHeight="1" outlineLevel="2">
      <c r="A380" s="17" t="s">
        <v>593</v>
      </c>
      <c r="B380" s="17">
        <v>51027</v>
      </c>
      <c r="C380" s="17" t="s">
        <v>24</v>
      </c>
      <c r="D380" s="18" t="s">
        <v>398</v>
      </c>
      <c r="E380" s="17" t="s">
        <v>36</v>
      </c>
      <c r="F380" s="19">
        <v>293.70999999999998</v>
      </c>
      <c r="G380" s="20"/>
      <c r="H380" s="20">
        <f t="shared" si="104"/>
        <v>0</v>
      </c>
      <c r="I380" s="20">
        <f t="shared" si="105"/>
        <v>0</v>
      </c>
      <c r="J380" s="1"/>
      <c r="K380" s="1"/>
    </row>
    <row r="381" spans="1:11" ht="12.75" customHeight="1" outlineLevel="2">
      <c r="A381" s="17" t="s">
        <v>594</v>
      </c>
      <c r="B381" s="17">
        <v>221101</v>
      </c>
      <c r="C381" s="17" t="s">
        <v>24</v>
      </c>
      <c r="D381" s="18" t="s">
        <v>595</v>
      </c>
      <c r="E381" s="17" t="s">
        <v>20</v>
      </c>
      <c r="F381" s="19">
        <v>587.41999999999996</v>
      </c>
      <c r="G381" s="20"/>
      <c r="H381" s="20">
        <f t="shared" si="104"/>
        <v>0</v>
      </c>
      <c r="I381" s="20">
        <f t="shared" si="105"/>
        <v>0</v>
      </c>
      <c r="J381" s="1"/>
      <c r="K381" s="1"/>
    </row>
    <row r="382" spans="1:11" ht="12.75" customHeight="1" outlineLevel="1">
      <c r="A382" s="12" t="s">
        <v>596</v>
      </c>
      <c r="B382" s="12"/>
      <c r="C382" s="12"/>
      <c r="D382" s="13" t="s">
        <v>597</v>
      </c>
      <c r="E382" s="13"/>
      <c r="F382" s="14"/>
      <c r="G382" s="15"/>
      <c r="H382" s="15"/>
      <c r="I382" s="16">
        <f>SUM(I383:I388)</f>
        <v>0</v>
      </c>
      <c r="J382" s="1"/>
      <c r="K382" s="1"/>
    </row>
    <row r="383" spans="1:11" ht="12.75" customHeight="1" outlineLevel="2">
      <c r="A383" s="17" t="s">
        <v>598</v>
      </c>
      <c r="B383" s="17">
        <v>88495</v>
      </c>
      <c r="C383" s="17" t="s">
        <v>18</v>
      </c>
      <c r="D383" s="18" t="s">
        <v>599</v>
      </c>
      <c r="E383" s="17" t="s">
        <v>20</v>
      </c>
      <c r="F383" s="19">
        <v>514.89</v>
      </c>
      <c r="G383" s="20"/>
      <c r="H383" s="20">
        <f t="shared" ref="H383:H388" si="106">TRUNC(G383*(1+$G$3),2)</f>
        <v>0</v>
      </c>
      <c r="I383" s="20">
        <f t="shared" ref="I383:I388" si="107">H383*F383</f>
        <v>0</v>
      </c>
      <c r="J383" s="1"/>
      <c r="K383" s="1"/>
    </row>
    <row r="384" spans="1:11" ht="12.75" customHeight="1" outlineLevel="2">
      <c r="A384" s="17" t="s">
        <v>600</v>
      </c>
      <c r="B384" s="17">
        <v>261304</v>
      </c>
      <c r="C384" s="17" t="s">
        <v>24</v>
      </c>
      <c r="D384" s="18" t="s">
        <v>601</v>
      </c>
      <c r="E384" s="17" t="s">
        <v>20</v>
      </c>
      <c r="F384" s="19">
        <v>104.64</v>
      </c>
      <c r="G384" s="20"/>
      <c r="H384" s="20">
        <f t="shared" si="106"/>
        <v>0</v>
      </c>
      <c r="I384" s="20">
        <f t="shared" si="107"/>
        <v>0</v>
      </c>
      <c r="J384" s="1"/>
      <c r="K384" s="1"/>
    </row>
    <row r="385" spans="1:11" ht="12.75" customHeight="1" outlineLevel="2">
      <c r="A385" s="17" t="s">
        <v>602</v>
      </c>
      <c r="B385" s="17">
        <v>261000</v>
      </c>
      <c r="C385" s="17" t="s">
        <v>24</v>
      </c>
      <c r="D385" s="18" t="s">
        <v>187</v>
      </c>
      <c r="E385" s="17" t="s">
        <v>20</v>
      </c>
      <c r="F385" s="19">
        <v>104.64</v>
      </c>
      <c r="G385" s="20"/>
      <c r="H385" s="20">
        <f t="shared" si="106"/>
        <v>0</v>
      </c>
      <c r="I385" s="20">
        <f t="shared" si="107"/>
        <v>0</v>
      </c>
      <c r="J385" s="1"/>
      <c r="K385" s="1"/>
    </row>
    <row r="386" spans="1:11" ht="12.75" customHeight="1" outlineLevel="2">
      <c r="A386" s="17" t="s">
        <v>603</v>
      </c>
      <c r="B386" s="17">
        <v>261300</v>
      </c>
      <c r="C386" s="17" t="s">
        <v>24</v>
      </c>
      <c r="D386" s="18" t="s">
        <v>604</v>
      </c>
      <c r="E386" s="17" t="s">
        <v>20</v>
      </c>
      <c r="F386" s="19">
        <v>410.25</v>
      </c>
      <c r="G386" s="20"/>
      <c r="H386" s="20">
        <f t="shared" si="106"/>
        <v>0</v>
      </c>
      <c r="I386" s="20">
        <f t="shared" si="107"/>
        <v>0</v>
      </c>
      <c r="J386" s="1"/>
      <c r="K386" s="1"/>
    </row>
    <row r="387" spans="1:11" ht="12.75" customHeight="1" outlineLevel="2">
      <c r="A387" s="17" t="s">
        <v>605</v>
      </c>
      <c r="B387" s="17">
        <v>261308</v>
      </c>
      <c r="C387" s="17" t="s">
        <v>24</v>
      </c>
      <c r="D387" s="18" t="s">
        <v>606</v>
      </c>
      <c r="E387" s="17" t="s">
        <v>20</v>
      </c>
      <c r="F387" s="19">
        <v>410.25</v>
      </c>
      <c r="G387" s="20"/>
      <c r="H387" s="20">
        <f t="shared" si="106"/>
        <v>0</v>
      </c>
      <c r="I387" s="20">
        <f t="shared" si="107"/>
        <v>0</v>
      </c>
      <c r="J387" s="1"/>
      <c r="K387" s="1"/>
    </row>
    <row r="388" spans="1:11" ht="12.75" customHeight="1" outlineLevel="2">
      <c r="A388" s="17" t="s">
        <v>607</v>
      </c>
      <c r="B388" s="17">
        <v>120319</v>
      </c>
      <c r="C388" s="17" t="s">
        <v>421</v>
      </c>
      <c r="D388" s="18" t="s">
        <v>608</v>
      </c>
      <c r="E388" s="17" t="s">
        <v>20</v>
      </c>
      <c r="F388" s="19">
        <v>632.27</v>
      </c>
      <c r="G388" s="20"/>
      <c r="H388" s="20">
        <f t="shared" si="106"/>
        <v>0</v>
      </c>
      <c r="I388" s="20">
        <f t="shared" si="107"/>
        <v>0</v>
      </c>
      <c r="J388" s="1"/>
      <c r="K388" s="1"/>
    </row>
    <row r="389" spans="1:11" ht="12.75" customHeight="1" outlineLevel="1">
      <c r="A389" s="12" t="s">
        <v>609</v>
      </c>
      <c r="B389" s="12"/>
      <c r="C389" s="12"/>
      <c r="D389" s="13" t="s">
        <v>610</v>
      </c>
      <c r="E389" s="13"/>
      <c r="F389" s="14"/>
      <c r="G389" s="15"/>
      <c r="H389" s="15"/>
      <c r="I389" s="16">
        <f>SUM(I390:I393)</f>
        <v>0</v>
      </c>
      <c r="J389" s="1"/>
      <c r="K389" s="1"/>
    </row>
    <row r="390" spans="1:11" ht="12.75" customHeight="1" outlineLevel="2">
      <c r="A390" s="17" t="s">
        <v>611</v>
      </c>
      <c r="B390" s="17">
        <v>261304</v>
      </c>
      <c r="C390" s="17" t="s">
        <v>24</v>
      </c>
      <c r="D390" s="18" t="s">
        <v>601</v>
      </c>
      <c r="E390" s="17" t="s">
        <v>20</v>
      </c>
      <c r="F390" s="19">
        <v>603.9</v>
      </c>
      <c r="G390" s="20"/>
      <c r="H390" s="20">
        <f t="shared" ref="H390:H393" si="108">TRUNC(G390*(1+$G$3),2)</f>
        <v>0</v>
      </c>
      <c r="I390" s="20">
        <f t="shared" ref="I390:I393" si="109">H390*F390</f>
        <v>0</v>
      </c>
      <c r="J390" s="1"/>
      <c r="K390" s="1"/>
    </row>
    <row r="391" spans="1:11" ht="12.75" customHeight="1" outlineLevel="2">
      <c r="A391" s="17" t="s">
        <v>612</v>
      </c>
      <c r="B391" s="17">
        <v>88494</v>
      </c>
      <c r="C391" s="17" t="s">
        <v>18</v>
      </c>
      <c r="D391" s="18" t="s">
        <v>613</v>
      </c>
      <c r="E391" s="17" t="s">
        <v>20</v>
      </c>
      <c r="F391" s="19">
        <v>603.9</v>
      </c>
      <c r="G391" s="20"/>
      <c r="H391" s="20">
        <f t="shared" si="108"/>
        <v>0</v>
      </c>
      <c r="I391" s="20">
        <f t="shared" si="109"/>
        <v>0</v>
      </c>
      <c r="J391" s="1"/>
      <c r="K391" s="1"/>
    </row>
    <row r="392" spans="1:11" ht="12.75" customHeight="1" outlineLevel="2">
      <c r="A392" s="17" t="s">
        <v>614</v>
      </c>
      <c r="B392" s="17">
        <v>261000</v>
      </c>
      <c r="C392" s="17" t="s">
        <v>24</v>
      </c>
      <c r="D392" s="18" t="s">
        <v>187</v>
      </c>
      <c r="E392" s="17" t="s">
        <v>20</v>
      </c>
      <c r="F392" s="19">
        <v>603.9</v>
      </c>
      <c r="G392" s="20"/>
      <c r="H392" s="20">
        <f t="shared" si="108"/>
        <v>0</v>
      </c>
      <c r="I392" s="20">
        <f t="shared" si="109"/>
        <v>0</v>
      </c>
      <c r="J392" s="1"/>
      <c r="K392" s="1"/>
    </row>
    <row r="393" spans="1:11" ht="12.75" customHeight="1" outlineLevel="2">
      <c r="A393" s="17" t="s">
        <v>615</v>
      </c>
      <c r="B393" s="17">
        <v>210515</v>
      </c>
      <c r="C393" s="17" t="s">
        <v>24</v>
      </c>
      <c r="D393" s="18" t="s">
        <v>616</v>
      </c>
      <c r="E393" s="17" t="s">
        <v>20</v>
      </c>
      <c r="F393" s="19">
        <v>603.9</v>
      </c>
      <c r="G393" s="20"/>
      <c r="H393" s="20">
        <f t="shared" si="108"/>
        <v>0</v>
      </c>
      <c r="I393" s="20">
        <f t="shared" si="109"/>
        <v>0</v>
      </c>
      <c r="J393" s="1"/>
      <c r="K393" s="1"/>
    </row>
    <row r="394" spans="1:11" ht="12.75" customHeight="1" outlineLevel="1">
      <c r="A394" s="12" t="s">
        <v>617</v>
      </c>
      <c r="B394" s="12"/>
      <c r="C394" s="12"/>
      <c r="D394" s="13" t="s">
        <v>618</v>
      </c>
      <c r="E394" s="13"/>
      <c r="F394" s="14"/>
      <c r="G394" s="15"/>
      <c r="H394" s="15"/>
      <c r="I394" s="16">
        <f>SUM(I395:I397)</f>
        <v>0</v>
      </c>
      <c r="J394" s="1"/>
      <c r="K394" s="1"/>
    </row>
    <row r="395" spans="1:11" ht="12.75" customHeight="1" outlineLevel="2">
      <c r="A395" s="17" t="s">
        <v>619</v>
      </c>
      <c r="B395" s="17">
        <v>180303</v>
      </c>
      <c r="C395" s="17" t="s">
        <v>24</v>
      </c>
      <c r="D395" s="18" t="s">
        <v>620</v>
      </c>
      <c r="E395" s="17" t="s">
        <v>20</v>
      </c>
      <c r="F395" s="19">
        <v>112</v>
      </c>
      <c r="G395" s="20"/>
      <c r="H395" s="20">
        <f t="shared" ref="H395:H397" si="110">TRUNC(G395*(1+$G$3),2)</f>
        <v>0</v>
      </c>
      <c r="I395" s="20">
        <f t="shared" ref="I395:I397" si="111">H395*F395</f>
        <v>0</v>
      </c>
      <c r="J395" s="1"/>
      <c r="K395" s="1"/>
    </row>
    <row r="396" spans="1:11" ht="12.75" customHeight="1" outlineLevel="2">
      <c r="A396" s="17" t="s">
        <v>621</v>
      </c>
      <c r="B396" s="17">
        <v>112651</v>
      </c>
      <c r="C396" s="17" t="s">
        <v>421</v>
      </c>
      <c r="D396" s="18" t="s">
        <v>622</v>
      </c>
      <c r="E396" s="17" t="s">
        <v>20</v>
      </c>
      <c r="F396" s="19">
        <v>14</v>
      </c>
      <c r="G396" s="20"/>
      <c r="H396" s="20">
        <f t="shared" si="110"/>
        <v>0</v>
      </c>
      <c r="I396" s="20">
        <f t="shared" si="111"/>
        <v>0</v>
      </c>
      <c r="J396" s="1"/>
      <c r="K396" s="1"/>
    </row>
    <row r="397" spans="1:11" ht="12.75" customHeight="1" outlineLevel="2">
      <c r="A397" s="17" t="s">
        <v>623</v>
      </c>
      <c r="B397" s="17">
        <v>180115</v>
      </c>
      <c r="C397" s="17" t="s">
        <v>24</v>
      </c>
      <c r="D397" s="18" t="s">
        <v>624</v>
      </c>
      <c r="E397" s="17" t="s">
        <v>20</v>
      </c>
      <c r="F397" s="19">
        <v>2</v>
      </c>
      <c r="G397" s="20"/>
      <c r="H397" s="20">
        <f t="shared" si="110"/>
        <v>0</v>
      </c>
      <c r="I397" s="20">
        <f t="shared" si="111"/>
        <v>0</v>
      </c>
      <c r="J397" s="1"/>
      <c r="K397" s="1"/>
    </row>
    <row r="398" spans="1:11" ht="12.75" customHeight="1" outlineLevel="1">
      <c r="A398" s="12" t="s">
        <v>625</v>
      </c>
      <c r="B398" s="12"/>
      <c r="C398" s="12"/>
      <c r="D398" s="13" t="s">
        <v>626</v>
      </c>
      <c r="E398" s="13"/>
      <c r="F398" s="14"/>
      <c r="G398" s="15"/>
      <c r="H398" s="15"/>
      <c r="I398" s="16">
        <f>SUM(I399:I401)</f>
        <v>0</v>
      </c>
      <c r="J398" s="1"/>
      <c r="K398" s="1"/>
    </row>
    <row r="399" spans="1:11" ht="12.75" customHeight="1" outlineLevel="2">
      <c r="A399" s="17" t="s">
        <v>627</v>
      </c>
      <c r="B399" s="17">
        <v>201410</v>
      </c>
      <c r="C399" s="17" t="s">
        <v>24</v>
      </c>
      <c r="D399" s="18" t="s">
        <v>628</v>
      </c>
      <c r="E399" s="17" t="s">
        <v>20</v>
      </c>
      <c r="F399" s="19">
        <v>79.349999999999994</v>
      </c>
      <c r="G399" s="20"/>
      <c r="H399" s="20">
        <f t="shared" ref="H399:H401" si="112">TRUNC(G399*(1+$G$3),2)</f>
        <v>0</v>
      </c>
      <c r="I399" s="20">
        <f t="shared" ref="I399:I401" si="113">H399*F399</f>
        <v>0</v>
      </c>
      <c r="J399" s="1"/>
      <c r="K399" s="1"/>
    </row>
    <row r="400" spans="1:11" ht="12.75" customHeight="1" outlineLevel="2">
      <c r="A400" s="17" t="s">
        <v>629</v>
      </c>
      <c r="B400" s="17">
        <v>98547</v>
      </c>
      <c r="C400" s="17" t="s">
        <v>18</v>
      </c>
      <c r="D400" s="18" t="s">
        <v>630</v>
      </c>
      <c r="E400" s="17" t="s">
        <v>20</v>
      </c>
      <c r="F400" s="19">
        <v>546.16</v>
      </c>
      <c r="G400" s="20"/>
      <c r="H400" s="20">
        <f t="shared" si="112"/>
        <v>0</v>
      </c>
      <c r="I400" s="20">
        <f t="shared" si="113"/>
        <v>0</v>
      </c>
      <c r="J400" s="1"/>
      <c r="K400" s="1"/>
    </row>
    <row r="401" spans="1:11" ht="12.75" customHeight="1" outlineLevel="2">
      <c r="A401" s="17" t="s">
        <v>631</v>
      </c>
      <c r="B401" s="17">
        <v>140201</v>
      </c>
      <c r="C401" s="17" t="s">
        <v>24</v>
      </c>
      <c r="D401" s="18" t="s">
        <v>632</v>
      </c>
      <c r="E401" s="17" t="s">
        <v>20</v>
      </c>
      <c r="F401" s="19">
        <v>546.16</v>
      </c>
      <c r="G401" s="20"/>
      <c r="H401" s="20">
        <f t="shared" si="112"/>
        <v>0</v>
      </c>
      <c r="I401" s="20">
        <f t="shared" si="113"/>
        <v>0</v>
      </c>
      <c r="J401" s="1"/>
      <c r="K401" s="1"/>
    </row>
    <row r="402" spans="1:11" ht="12.75" customHeight="1" outlineLevel="1">
      <c r="A402" s="12" t="s">
        <v>633</v>
      </c>
      <c r="B402" s="12"/>
      <c r="C402" s="12"/>
      <c r="D402" s="13" t="s">
        <v>634</v>
      </c>
      <c r="E402" s="13"/>
      <c r="F402" s="14"/>
      <c r="G402" s="15"/>
      <c r="H402" s="15"/>
      <c r="I402" s="16">
        <f>I403+I422+I431+I442+I454+I473+I483+I498</f>
        <v>0</v>
      </c>
      <c r="J402" s="1"/>
      <c r="K402" s="1"/>
    </row>
    <row r="403" spans="1:11" ht="12.75" customHeight="1" outlineLevel="2">
      <c r="A403" s="12" t="s">
        <v>635</v>
      </c>
      <c r="B403" s="12"/>
      <c r="C403" s="12"/>
      <c r="D403" s="13" t="s">
        <v>362</v>
      </c>
      <c r="E403" s="13"/>
      <c r="F403" s="14"/>
      <c r="G403" s="15"/>
      <c r="H403" s="15"/>
      <c r="I403" s="16">
        <f>I404+I415</f>
        <v>0</v>
      </c>
      <c r="J403" s="1"/>
      <c r="K403" s="1"/>
    </row>
    <row r="404" spans="1:11" ht="12.75" customHeight="1" outlineLevel="2">
      <c r="A404" s="12" t="s">
        <v>636</v>
      </c>
      <c r="B404" s="12"/>
      <c r="C404" s="12"/>
      <c r="D404" s="13" t="s">
        <v>479</v>
      </c>
      <c r="E404" s="13"/>
      <c r="F404" s="14"/>
      <c r="G404" s="15"/>
      <c r="H404" s="15"/>
      <c r="I404" s="16">
        <f>SUM(I405:I414)</f>
        <v>0</v>
      </c>
      <c r="J404" s="1"/>
      <c r="K404" s="1"/>
    </row>
    <row r="405" spans="1:11" ht="12.75" customHeight="1" outlineLevel="2">
      <c r="A405" s="17" t="s">
        <v>637</v>
      </c>
      <c r="B405" s="17">
        <v>40101</v>
      </c>
      <c r="C405" s="17" t="s">
        <v>24</v>
      </c>
      <c r="D405" s="18" t="s">
        <v>481</v>
      </c>
      <c r="E405" s="17" t="s">
        <v>36</v>
      </c>
      <c r="F405" s="19">
        <v>26.15</v>
      </c>
      <c r="G405" s="20"/>
      <c r="H405" s="20">
        <f t="shared" ref="H405:H414" si="114">TRUNC(G405*(1+$G$3),2)</f>
        <v>0</v>
      </c>
      <c r="I405" s="20">
        <f t="shared" ref="I405:I414" si="115">H405*F405</f>
        <v>0</v>
      </c>
      <c r="J405" s="1"/>
      <c r="K405" s="1"/>
    </row>
    <row r="406" spans="1:11" ht="12.75" customHeight="1" outlineLevel="2">
      <c r="A406" s="17" t="s">
        <v>638</v>
      </c>
      <c r="B406" s="17">
        <v>51009</v>
      </c>
      <c r="C406" s="17" t="s">
        <v>24</v>
      </c>
      <c r="D406" s="18" t="s">
        <v>483</v>
      </c>
      <c r="E406" s="17" t="s">
        <v>20</v>
      </c>
      <c r="F406" s="19">
        <v>61.25</v>
      </c>
      <c r="G406" s="20"/>
      <c r="H406" s="20">
        <f t="shared" si="114"/>
        <v>0</v>
      </c>
      <c r="I406" s="20">
        <f t="shared" si="115"/>
        <v>0</v>
      </c>
      <c r="J406" s="1"/>
      <c r="K406" s="1"/>
    </row>
    <row r="407" spans="1:11" ht="12.75" customHeight="1" outlineLevel="2">
      <c r="A407" s="17" t="s">
        <v>639</v>
      </c>
      <c r="B407" s="17">
        <v>51027</v>
      </c>
      <c r="C407" s="17" t="s">
        <v>24</v>
      </c>
      <c r="D407" s="18" t="s">
        <v>398</v>
      </c>
      <c r="E407" s="17" t="s">
        <v>36</v>
      </c>
      <c r="F407" s="19">
        <v>61.25</v>
      </c>
      <c r="G407" s="20"/>
      <c r="H407" s="20">
        <f t="shared" si="114"/>
        <v>0</v>
      </c>
      <c r="I407" s="20">
        <f t="shared" si="115"/>
        <v>0</v>
      </c>
      <c r="J407" s="1"/>
      <c r="K407" s="1"/>
    </row>
    <row r="408" spans="1:11" ht="12.75" customHeight="1" outlineLevel="2">
      <c r="A408" s="17" t="s">
        <v>640</v>
      </c>
      <c r="B408" s="17">
        <v>52004</v>
      </c>
      <c r="C408" s="17" t="s">
        <v>24</v>
      </c>
      <c r="D408" s="18" t="s">
        <v>177</v>
      </c>
      <c r="E408" s="17" t="s">
        <v>175</v>
      </c>
      <c r="F408" s="19">
        <v>3</v>
      </c>
      <c r="G408" s="20"/>
      <c r="H408" s="20">
        <f t="shared" si="114"/>
        <v>0</v>
      </c>
      <c r="I408" s="20">
        <f t="shared" si="115"/>
        <v>0</v>
      </c>
      <c r="J408" s="1"/>
      <c r="K408" s="1"/>
    </row>
    <row r="409" spans="1:11" ht="12.75" customHeight="1" outlineLevel="2">
      <c r="A409" s="17" t="s">
        <v>641</v>
      </c>
      <c r="B409" s="17">
        <v>52005</v>
      </c>
      <c r="C409" s="17" t="s">
        <v>24</v>
      </c>
      <c r="D409" s="18" t="s">
        <v>487</v>
      </c>
      <c r="E409" s="17" t="s">
        <v>175</v>
      </c>
      <c r="F409" s="19">
        <v>584</v>
      </c>
      <c r="G409" s="20"/>
      <c r="H409" s="20">
        <f t="shared" si="114"/>
        <v>0</v>
      </c>
      <c r="I409" s="20">
        <f t="shared" si="115"/>
        <v>0</v>
      </c>
      <c r="J409" s="1"/>
      <c r="K409" s="1"/>
    </row>
    <row r="410" spans="1:11" ht="12.75" customHeight="1" outlineLevel="2">
      <c r="A410" s="17" t="s">
        <v>642</v>
      </c>
      <c r="B410" s="17">
        <v>60314</v>
      </c>
      <c r="C410" s="17" t="s">
        <v>24</v>
      </c>
      <c r="D410" s="18" t="s">
        <v>366</v>
      </c>
      <c r="E410" s="17" t="s">
        <v>175</v>
      </c>
      <c r="F410" s="19">
        <v>13</v>
      </c>
      <c r="G410" s="20"/>
      <c r="H410" s="20">
        <f t="shared" si="114"/>
        <v>0</v>
      </c>
      <c r="I410" s="20">
        <f t="shared" si="115"/>
        <v>0</v>
      </c>
      <c r="J410" s="1"/>
      <c r="K410" s="1"/>
    </row>
    <row r="411" spans="1:11" ht="12.75" customHeight="1" outlineLevel="2">
      <c r="A411" s="17" t="s">
        <v>643</v>
      </c>
      <c r="B411" s="17">
        <v>52006</v>
      </c>
      <c r="C411" s="17" t="s">
        <v>24</v>
      </c>
      <c r="D411" s="18" t="s">
        <v>533</v>
      </c>
      <c r="E411" s="17" t="s">
        <v>175</v>
      </c>
      <c r="F411" s="19">
        <v>348</v>
      </c>
      <c r="G411" s="20"/>
      <c r="H411" s="20">
        <f t="shared" si="114"/>
        <v>0</v>
      </c>
      <c r="I411" s="20">
        <f t="shared" si="115"/>
        <v>0</v>
      </c>
      <c r="J411" s="1"/>
      <c r="K411" s="1"/>
    </row>
    <row r="412" spans="1:11" ht="12.75" customHeight="1" outlineLevel="2">
      <c r="A412" s="17" t="s">
        <v>644</v>
      </c>
      <c r="B412" s="17">
        <v>52007</v>
      </c>
      <c r="C412" s="17" t="s">
        <v>24</v>
      </c>
      <c r="D412" s="18" t="s">
        <v>535</v>
      </c>
      <c r="E412" s="17" t="s">
        <v>175</v>
      </c>
      <c r="F412" s="19">
        <v>141</v>
      </c>
      <c r="G412" s="20"/>
      <c r="H412" s="20">
        <f t="shared" si="114"/>
        <v>0</v>
      </c>
      <c r="I412" s="20">
        <f t="shared" si="115"/>
        <v>0</v>
      </c>
      <c r="J412" s="1"/>
      <c r="K412" s="1"/>
    </row>
    <row r="413" spans="1:11" ht="12.75" customHeight="1" outlineLevel="2">
      <c r="A413" s="17" t="s">
        <v>645</v>
      </c>
      <c r="B413" s="17">
        <v>51036</v>
      </c>
      <c r="C413" s="17" t="s">
        <v>24</v>
      </c>
      <c r="D413" s="18" t="s">
        <v>490</v>
      </c>
      <c r="E413" s="17" t="s">
        <v>36</v>
      </c>
      <c r="F413" s="19">
        <v>17.43</v>
      </c>
      <c r="G413" s="20"/>
      <c r="H413" s="20">
        <f t="shared" si="114"/>
        <v>0</v>
      </c>
      <c r="I413" s="20">
        <f t="shared" si="115"/>
        <v>0</v>
      </c>
      <c r="J413" s="1"/>
      <c r="K413" s="1"/>
    </row>
    <row r="414" spans="1:11" ht="12.75" customHeight="1" outlineLevel="2">
      <c r="A414" s="17" t="s">
        <v>646</v>
      </c>
      <c r="B414" s="17">
        <v>60802</v>
      </c>
      <c r="C414" s="17" t="s">
        <v>24</v>
      </c>
      <c r="D414" s="18" t="s">
        <v>492</v>
      </c>
      <c r="E414" s="17" t="s">
        <v>36</v>
      </c>
      <c r="F414" s="19">
        <v>17.43</v>
      </c>
      <c r="G414" s="20"/>
      <c r="H414" s="20">
        <f t="shared" si="114"/>
        <v>0</v>
      </c>
      <c r="I414" s="20">
        <f t="shared" si="115"/>
        <v>0</v>
      </c>
      <c r="J414" s="1"/>
      <c r="K414" s="1"/>
    </row>
    <row r="415" spans="1:11" ht="12.75" customHeight="1" outlineLevel="2">
      <c r="A415" s="12" t="s">
        <v>647</v>
      </c>
      <c r="B415" s="12"/>
      <c r="C415" s="12"/>
      <c r="D415" s="13" t="s">
        <v>648</v>
      </c>
      <c r="E415" s="13"/>
      <c r="F415" s="14"/>
      <c r="G415" s="15"/>
      <c r="H415" s="15"/>
      <c r="I415" s="16">
        <f>SUM(I416:I421)</f>
        <v>0</v>
      </c>
      <c r="J415" s="1"/>
      <c r="K415" s="1"/>
    </row>
    <row r="416" spans="1:11" ht="12.75" customHeight="1" outlineLevel="2">
      <c r="A416" s="17" t="s">
        <v>649</v>
      </c>
      <c r="B416" s="17">
        <v>40101</v>
      </c>
      <c r="C416" s="17" t="s">
        <v>24</v>
      </c>
      <c r="D416" s="18" t="s">
        <v>481</v>
      </c>
      <c r="E416" s="17" t="s">
        <v>36</v>
      </c>
      <c r="F416" s="19">
        <v>10.5</v>
      </c>
      <c r="G416" s="20"/>
      <c r="H416" s="20">
        <f t="shared" ref="H416:H421" si="116">TRUNC(G416*(1+$G$3),2)</f>
        <v>0</v>
      </c>
      <c r="I416" s="20">
        <f t="shared" ref="I416:I421" si="117">H416*F416</f>
        <v>0</v>
      </c>
      <c r="J416" s="1"/>
      <c r="K416" s="1"/>
    </row>
    <row r="417" spans="1:11" ht="12.75" customHeight="1" outlineLevel="2">
      <c r="A417" s="17" t="s">
        <v>650</v>
      </c>
      <c r="B417" s="17">
        <v>50302</v>
      </c>
      <c r="C417" s="17" t="s">
        <v>24</v>
      </c>
      <c r="D417" s="18" t="s">
        <v>497</v>
      </c>
      <c r="E417" s="17" t="s">
        <v>140</v>
      </c>
      <c r="F417" s="19">
        <v>90</v>
      </c>
      <c r="G417" s="20"/>
      <c r="H417" s="20">
        <f t="shared" si="116"/>
        <v>0</v>
      </c>
      <c r="I417" s="20">
        <f t="shared" si="117"/>
        <v>0</v>
      </c>
      <c r="J417" s="1"/>
      <c r="K417" s="1"/>
    </row>
    <row r="418" spans="1:11" ht="12.75" customHeight="1" outlineLevel="2">
      <c r="A418" s="17" t="s">
        <v>651</v>
      </c>
      <c r="B418" s="17">
        <v>52004</v>
      </c>
      <c r="C418" s="17" t="s">
        <v>24</v>
      </c>
      <c r="D418" s="18" t="s">
        <v>177</v>
      </c>
      <c r="E418" s="17" t="s">
        <v>175</v>
      </c>
      <c r="F418" s="19">
        <v>234.63</v>
      </c>
      <c r="G418" s="20"/>
      <c r="H418" s="20">
        <f t="shared" si="116"/>
        <v>0</v>
      </c>
      <c r="I418" s="20">
        <f t="shared" si="117"/>
        <v>0</v>
      </c>
      <c r="J418" s="1"/>
      <c r="K418" s="1"/>
    </row>
    <row r="419" spans="1:11" ht="12.75" customHeight="1" outlineLevel="2">
      <c r="A419" s="17" t="s">
        <v>652</v>
      </c>
      <c r="B419" s="17">
        <v>60314</v>
      </c>
      <c r="C419" s="17" t="s">
        <v>24</v>
      </c>
      <c r="D419" s="18" t="s">
        <v>366</v>
      </c>
      <c r="E419" s="17" t="s">
        <v>175</v>
      </c>
      <c r="F419" s="19">
        <v>81.72</v>
      </c>
      <c r="G419" s="20"/>
      <c r="H419" s="20">
        <f t="shared" si="116"/>
        <v>0</v>
      </c>
      <c r="I419" s="20">
        <f t="shared" si="117"/>
        <v>0</v>
      </c>
      <c r="J419" s="1"/>
      <c r="K419" s="1"/>
    </row>
    <row r="420" spans="1:11" ht="12.75" customHeight="1" outlineLevel="2">
      <c r="A420" s="17" t="s">
        <v>653</v>
      </c>
      <c r="B420" s="17">
        <v>51036</v>
      </c>
      <c r="C420" s="17" t="s">
        <v>24</v>
      </c>
      <c r="D420" s="18" t="s">
        <v>490</v>
      </c>
      <c r="E420" s="17" t="s">
        <v>36</v>
      </c>
      <c r="F420" s="19">
        <v>7</v>
      </c>
      <c r="G420" s="20"/>
      <c r="H420" s="20">
        <f t="shared" si="116"/>
        <v>0</v>
      </c>
      <c r="I420" s="20">
        <f t="shared" si="117"/>
        <v>0</v>
      </c>
      <c r="J420" s="1"/>
      <c r="K420" s="1"/>
    </row>
    <row r="421" spans="1:11" ht="12.75" customHeight="1" outlineLevel="2">
      <c r="A421" s="17" t="s">
        <v>654</v>
      </c>
      <c r="B421" s="17">
        <v>60802</v>
      </c>
      <c r="C421" s="17" t="s">
        <v>24</v>
      </c>
      <c r="D421" s="18" t="s">
        <v>492</v>
      </c>
      <c r="E421" s="17" t="s">
        <v>36</v>
      </c>
      <c r="F421" s="19">
        <v>7</v>
      </c>
      <c r="G421" s="20"/>
      <c r="H421" s="20">
        <f t="shared" si="116"/>
        <v>0</v>
      </c>
      <c r="I421" s="20">
        <f t="shared" si="117"/>
        <v>0</v>
      </c>
      <c r="J421" s="1"/>
      <c r="K421" s="1"/>
    </row>
    <row r="422" spans="1:11" ht="12.75" customHeight="1" outlineLevel="2">
      <c r="A422" s="12" t="s">
        <v>655</v>
      </c>
      <c r="B422" s="12"/>
      <c r="C422" s="12"/>
      <c r="D422" s="13" t="s">
        <v>503</v>
      </c>
      <c r="E422" s="13"/>
      <c r="F422" s="14"/>
      <c r="G422" s="15"/>
      <c r="H422" s="15"/>
      <c r="I422" s="16">
        <f>SUM(I423:I430)</f>
        <v>0</v>
      </c>
      <c r="J422" s="1"/>
      <c r="K422" s="1"/>
    </row>
    <row r="423" spans="1:11" ht="12.75" customHeight="1" outlineLevel="2">
      <c r="A423" s="17" t="s">
        <v>656</v>
      </c>
      <c r="B423" s="17">
        <v>60214</v>
      </c>
      <c r="C423" s="17" t="s">
        <v>24</v>
      </c>
      <c r="D423" s="18" t="s">
        <v>505</v>
      </c>
      <c r="E423" s="17" t="s">
        <v>20</v>
      </c>
      <c r="F423" s="19">
        <v>187.66</v>
      </c>
      <c r="G423" s="20"/>
      <c r="H423" s="20">
        <f t="shared" ref="H423:H430" si="118">TRUNC(G423*(1+$G$3),2)</f>
        <v>0</v>
      </c>
      <c r="I423" s="20">
        <f t="shared" ref="I423:I430" si="119">H423*F423</f>
        <v>0</v>
      </c>
      <c r="J423" s="1"/>
      <c r="K423" s="1"/>
    </row>
    <row r="424" spans="1:11" ht="12.75" customHeight="1" outlineLevel="2">
      <c r="A424" s="17" t="s">
        <v>657</v>
      </c>
      <c r="B424" s="17">
        <v>52004</v>
      </c>
      <c r="C424" s="17" t="s">
        <v>24</v>
      </c>
      <c r="D424" s="18" t="s">
        <v>177</v>
      </c>
      <c r="E424" s="17" t="s">
        <v>175</v>
      </c>
      <c r="F424" s="19">
        <v>6</v>
      </c>
      <c r="G424" s="20"/>
      <c r="H424" s="20">
        <f t="shared" si="118"/>
        <v>0</v>
      </c>
      <c r="I424" s="20">
        <f t="shared" si="119"/>
        <v>0</v>
      </c>
      <c r="J424" s="1"/>
      <c r="K424" s="1"/>
    </row>
    <row r="425" spans="1:11" ht="12.75" customHeight="1" outlineLevel="2">
      <c r="A425" s="17" t="s">
        <v>658</v>
      </c>
      <c r="B425" s="17">
        <v>52005</v>
      </c>
      <c r="C425" s="17" t="s">
        <v>24</v>
      </c>
      <c r="D425" s="18" t="s">
        <v>487</v>
      </c>
      <c r="E425" s="17" t="s">
        <v>175</v>
      </c>
      <c r="F425" s="19">
        <v>732</v>
      </c>
      <c r="G425" s="20"/>
      <c r="H425" s="20">
        <f t="shared" si="118"/>
        <v>0</v>
      </c>
      <c r="I425" s="20">
        <f t="shared" si="119"/>
        <v>0</v>
      </c>
      <c r="J425" s="1"/>
      <c r="K425" s="1"/>
    </row>
    <row r="426" spans="1:11" ht="12.75" customHeight="1" outlineLevel="2">
      <c r="A426" s="17" t="s">
        <v>659</v>
      </c>
      <c r="B426" s="17">
        <v>60314</v>
      </c>
      <c r="C426" s="17" t="s">
        <v>24</v>
      </c>
      <c r="D426" s="18" t="s">
        <v>366</v>
      </c>
      <c r="E426" s="17" t="s">
        <v>175</v>
      </c>
      <c r="F426" s="19">
        <v>381</v>
      </c>
      <c r="G426" s="20"/>
      <c r="H426" s="20">
        <f t="shared" si="118"/>
        <v>0</v>
      </c>
      <c r="I426" s="20">
        <f t="shared" si="119"/>
        <v>0</v>
      </c>
      <c r="J426" s="1"/>
      <c r="K426" s="1"/>
    </row>
    <row r="427" spans="1:11" ht="12.75" customHeight="1" outlineLevel="2">
      <c r="A427" s="17" t="s">
        <v>660</v>
      </c>
      <c r="B427" s="17">
        <v>52006</v>
      </c>
      <c r="C427" s="17" t="s">
        <v>24</v>
      </c>
      <c r="D427" s="18" t="s">
        <v>533</v>
      </c>
      <c r="E427" s="17" t="s">
        <v>175</v>
      </c>
      <c r="F427" s="19">
        <v>437</v>
      </c>
      <c r="G427" s="20"/>
      <c r="H427" s="20">
        <f t="shared" si="118"/>
        <v>0</v>
      </c>
      <c r="I427" s="20">
        <f t="shared" si="119"/>
        <v>0</v>
      </c>
      <c r="J427" s="1"/>
      <c r="K427" s="1"/>
    </row>
    <row r="428" spans="1:11" ht="12.75" customHeight="1" outlineLevel="2">
      <c r="A428" s="17" t="s">
        <v>661</v>
      </c>
      <c r="B428" s="17">
        <v>52007</v>
      </c>
      <c r="C428" s="17" t="s">
        <v>24</v>
      </c>
      <c r="D428" s="18" t="s">
        <v>535</v>
      </c>
      <c r="E428" s="17" t="s">
        <v>175</v>
      </c>
      <c r="F428" s="19">
        <v>549</v>
      </c>
      <c r="G428" s="20"/>
      <c r="H428" s="20">
        <f t="shared" si="118"/>
        <v>0</v>
      </c>
      <c r="I428" s="20">
        <f t="shared" si="119"/>
        <v>0</v>
      </c>
      <c r="J428" s="1"/>
      <c r="K428" s="1"/>
    </row>
    <row r="429" spans="1:11" ht="12.75" customHeight="1" outlineLevel="2">
      <c r="A429" s="17" t="s">
        <v>662</v>
      </c>
      <c r="B429" s="17">
        <v>51036</v>
      </c>
      <c r="C429" s="17" t="s">
        <v>24</v>
      </c>
      <c r="D429" s="18" t="s">
        <v>490</v>
      </c>
      <c r="E429" s="17" t="s">
        <v>36</v>
      </c>
      <c r="F429" s="19">
        <v>12.44</v>
      </c>
      <c r="G429" s="20"/>
      <c r="H429" s="20">
        <f t="shared" si="118"/>
        <v>0</v>
      </c>
      <c r="I429" s="20">
        <f t="shared" si="119"/>
        <v>0</v>
      </c>
      <c r="J429" s="1"/>
      <c r="K429" s="1"/>
    </row>
    <row r="430" spans="1:11" ht="12.75" customHeight="1" outlineLevel="2">
      <c r="A430" s="17" t="s">
        <v>663</v>
      </c>
      <c r="B430" s="17">
        <v>60802</v>
      </c>
      <c r="C430" s="17" t="s">
        <v>24</v>
      </c>
      <c r="D430" s="18" t="s">
        <v>492</v>
      </c>
      <c r="E430" s="17" t="s">
        <v>36</v>
      </c>
      <c r="F430" s="19">
        <v>12.44</v>
      </c>
      <c r="G430" s="20"/>
      <c r="H430" s="20">
        <f t="shared" si="118"/>
        <v>0</v>
      </c>
      <c r="I430" s="20">
        <f t="shared" si="119"/>
        <v>0</v>
      </c>
      <c r="J430" s="1"/>
      <c r="K430" s="1"/>
    </row>
    <row r="431" spans="1:11" ht="12.75" customHeight="1" outlineLevel="2">
      <c r="A431" s="12" t="s">
        <v>664</v>
      </c>
      <c r="B431" s="12"/>
      <c r="C431" s="12"/>
      <c r="D431" s="13" t="s">
        <v>512</v>
      </c>
      <c r="E431" s="13"/>
      <c r="F431" s="14"/>
      <c r="G431" s="15"/>
      <c r="H431" s="15"/>
      <c r="I431" s="16">
        <f>SUM(I432:I441)</f>
        <v>0</v>
      </c>
      <c r="J431" s="1"/>
      <c r="K431" s="1"/>
    </row>
    <row r="432" spans="1:11" ht="12.75" customHeight="1" outlineLevel="2">
      <c r="A432" s="17" t="s">
        <v>665</v>
      </c>
      <c r="B432" s="17">
        <v>40101</v>
      </c>
      <c r="C432" s="17" t="s">
        <v>24</v>
      </c>
      <c r="D432" s="18" t="s">
        <v>481</v>
      </c>
      <c r="E432" s="17" t="s">
        <v>36</v>
      </c>
      <c r="F432" s="19">
        <v>44.48</v>
      </c>
      <c r="G432" s="20"/>
      <c r="H432" s="20">
        <f t="shared" ref="H432:H441" si="120">TRUNC(G432*(1+$G$3),2)</f>
        <v>0</v>
      </c>
      <c r="I432" s="20">
        <f t="shared" ref="I432:I441" si="121">H432*F432</f>
        <v>0</v>
      </c>
      <c r="J432" s="1"/>
      <c r="K432" s="1"/>
    </row>
    <row r="433" spans="1:11" ht="12.75" customHeight="1" outlineLevel="2">
      <c r="A433" s="17" t="s">
        <v>666</v>
      </c>
      <c r="B433" s="17">
        <v>51009</v>
      </c>
      <c r="C433" s="17" t="s">
        <v>24</v>
      </c>
      <c r="D433" s="18" t="s">
        <v>483</v>
      </c>
      <c r="E433" s="17" t="s">
        <v>20</v>
      </c>
      <c r="F433" s="19">
        <v>126.86</v>
      </c>
      <c r="G433" s="20"/>
      <c r="H433" s="20">
        <f t="shared" si="120"/>
        <v>0</v>
      </c>
      <c r="I433" s="20">
        <f t="shared" si="121"/>
        <v>0</v>
      </c>
      <c r="J433" s="1"/>
      <c r="K433" s="1"/>
    </row>
    <row r="434" spans="1:11" ht="12.75" customHeight="1" outlineLevel="2">
      <c r="A434" s="17" t="s">
        <v>667</v>
      </c>
      <c r="B434" s="17">
        <v>60303</v>
      </c>
      <c r="C434" s="17" t="s">
        <v>24</v>
      </c>
      <c r="D434" s="18" t="s">
        <v>516</v>
      </c>
      <c r="E434" s="17" t="s">
        <v>175</v>
      </c>
      <c r="F434" s="19">
        <v>145</v>
      </c>
      <c r="G434" s="20"/>
      <c r="H434" s="20">
        <f t="shared" si="120"/>
        <v>0</v>
      </c>
      <c r="I434" s="20">
        <f t="shared" si="121"/>
        <v>0</v>
      </c>
      <c r="J434" s="1"/>
      <c r="K434" s="1"/>
    </row>
    <row r="435" spans="1:11" ht="12.75" customHeight="1" outlineLevel="2">
      <c r="A435" s="17" t="s">
        <v>668</v>
      </c>
      <c r="B435" s="17">
        <v>52004</v>
      </c>
      <c r="C435" s="17" t="s">
        <v>24</v>
      </c>
      <c r="D435" s="18" t="s">
        <v>177</v>
      </c>
      <c r="E435" s="17" t="s">
        <v>175</v>
      </c>
      <c r="F435" s="19">
        <v>99</v>
      </c>
      <c r="G435" s="20"/>
      <c r="H435" s="20">
        <f t="shared" si="120"/>
        <v>0</v>
      </c>
      <c r="I435" s="20">
        <f t="shared" si="121"/>
        <v>0</v>
      </c>
      <c r="J435" s="1"/>
      <c r="K435" s="1"/>
    </row>
    <row r="436" spans="1:11" ht="12.75" customHeight="1" outlineLevel="2">
      <c r="A436" s="17" t="s">
        <v>669</v>
      </c>
      <c r="B436" s="17">
        <v>52005</v>
      </c>
      <c r="C436" s="17" t="s">
        <v>24</v>
      </c>
      <c r="D436" s="18" t="s">
        <v>487</v>
      </c>
      <c r="E436" s="17" t="s">
        <v>175</v>
      </c>
      <c r="F436" s="19">
        <v>110</v>
      </c>
      <c r="G436" s="20"/>
      <c r="H436" s="20">
        <f t="shared" si="120"/>
        <v>0</v>
      </c>
      <c r="I436" s="20">
        <f t="shared" si="121"/>
        <v>0</v>
      </c>
      <c r="J436" s="1"/>
      <c r="K436" s="1"/>
    </row>
    <row r="437" spans="1:11" ht="12.75" customHeight="1" outlineLevel="2">
      <c r="A437" s="17" t="s">
        <v>670</v>
      </c>
      <c r="B437" s="17">
        <v>60314</v>
      </c>
      <c r="C437" s="17" t="s">
        <v>24</v>
      </c>
      <c r="D437" s="18" t="s">
        <v>366</v>
      </c>
      <c r="E437" s="17" t="s">
        <v>175</v>
      </c>
      <c r="F437" s="19">
        <v>158</v>
      </c>
      <c r="G437" s="20"/>
      <c r="H437" s="20">
        <f t="shared" si="120"/>
        <v>0</v>
      </c>
      <c r="I437" s="20">
        <f t="shared" si="121"/>
        <v>0</v>
      </c>
      <c r="J437" s="1"/>
      <c r="K437" s="1"/>
    </row>
    <row r="438" spans="1:11" ht="12.75" customHeight="1" outlineLevel="2">
      <c r="A438" s="17" t="s">
        <v>671</v>
      </c>
      <c r="B438" s="17">
        <v>51036</v>
      </c>
      <c r="C438" s="17" t="s">
        <v>24</v>
      </c>
      <c r="D438" s="18" t="s">
        <v>490</v>
      </c>
      <c r="E438" s="17" t="s">
        <v>36</v>
      </c>
      <c r="F438" s="19">
        <v>13.24</v>
      </c>
      <c r="G438" s="20"/>
      <c r="H438" s="20">
        <f t="shared" si="120"/>
        <v>0</v>
      </c>
      <c r="I438" s="20">
        <f t="shared" si="121"/>
        <v>0</v>
      </c>
      <c r="J438" s="1"/>
      <c r="K438" s="1"/>
    </row>
    <row r="439" spans="1:11" ht="12.75" customHeight="1" outlineLevel="2">
      <c r="A439" s="17" t="s">
        <v>672</v>
      </c>
      <c r="B439" s="17" t="s">
        <v>522</v>
      </c>
      <c r="C439" s="17" t="s">
        <v>121</v>
      </c>
      <c r="D439" s="18" t="s">
        <v>523</v>
      </c>
      <c r="E439" s="17" t="s">
        <v>20</v>
      </c>
      <c r="F439" s="19">
        <v>298.35000000000002</v>
      </c>
      <c r="G439" s="20"/>
      <c r="H439" s="20">
        <f t="shared" si="120"/>
        <v>0</v>
      </c>
      <c r="I439" s="20">
        <f t="shared" si="121"/>
        <v>0</v>
      </c>
      <c r="J439" s="1"/>
      <c r="K439" s="1"/>
    </row>
    <row r="440" spans="1:11" ht="12.75" customHeight="1" outlineLevel="2">
      <c r="A440" s="17" t="s">
        <v>673</v>
      </c>
      <c r="B440" s="17">
        <v>60802</v>
      </c>
      <c r="C440" s="17" t="s">
        <v>24</v>
      </c>
      <c r="D440" s="18" t="s">
        <v>492</v>
      </c>
      <c r="E440" s="17" t="s">
        <v>36</v>
      </c>
      <c r="F440" s="19">
        <v>43.07</v>
      </c>
      <c r="G440" s="20"/>
      <c r="H440" s="20">
        <f t="shared" si="120"/>
        <v>0</v>
      </c>
      <c r="I440" s="20">
        <f t="shared" si="121"/>
        <v>0</v>
      </c>
      <c r="J440" s="1"/>
      <c r="K440" s="1"/>
    </row>
    <row r="441" spans="1:11" ht="12.75" customHeight="1" outlineLevel="2">
      <c r="A441" s="17" t="s">
        <v>674</v>
      </c>
      <c r="B441" s="17">
        <v>120902</v>
      </c>
      <c r="C441" s="17" t="s">
        <v>24</v>
      </c>
      <c r="D441" s="18" t="s">
        <v>525</v>
      </c>
      <c r="E441" s="17" t="s">
        <v>20</v>
      </c>
      <c r="F441" s="19">
        <v>177</v>
      </c>
      <c r="G441" s="20"/>
      <c r="H441" s="20">
        <f t="shared" si="120"/>
        <v>0</v>
      </c>
      <c r="I441" s="20">
        <f t="shared" si="121"/>
        <v>0</v>
      </c>
      <c r="J441" s="1"/>
      <c r="K441" s="1"/>
    </row>
    <row r="442" spans="1:11" ht="12.75" customHeight="1" outlineLevel="2">
      <c r="A442" s="12" t="s">
        <v>675</v>
      </c>
      <c r="B442" s="12"/>
      <c r="C442" s="12"/>
      <c r="D442" s="13" t="s">
        <v>676</v>
      </c>
      <c r="E442" s="13"/>
      <c r="F442" s="14"/>
      <c r="G442" s="15"/>
      <c r="H442" s="15"/>
      <c r="I442" s="16">
        <f>SUM(I443:I453)</f>
        <v>0</v>
      </c>
      <c r="J442" s="1"/>
      <c r="K442" s="1"/>
    </row>
    <row r="443" spans="1:11" ht="12.75" customHeight="1" outlineLevel="2">
      <c r="A443" s="17" t="s">
        <v>677</v>
      </c>
      <c r="B443" s="17">
        <v>60214</v>
      </c>
      <c r="C443" s="17" t="s">
        <v>24</v>
      </c>
      <c r="D443" s="18" t="s">
        <v>505</v>
      </c>
      <c r="E443" s="17" t="s">
        <v>20</v>
      </c>
      <c r="F443" s="19">
        <v>132.18</v>
      </c>
      <c r="G443" s="20"/>
      <c r="H443" s="20">
        <f t="shared" ref="H443:H453" si="122">TRUNC(G443*(1+$G$3),2)</f>
        <v>0</v>
      </c>
      <c r="I443" s="20">
        <f t="shared" ref="I443:I453" si="123">H443*F443</f>
        <v>0</v>
      </c>
      <c r="J443" s="1"/>
      <c r="K443" s="1"/>
    </row>
    <row r="444" spans="1:11" ht="12.75" customHeight="1" outlineLevel="2">
      <c r="A444" s="17" t="s">
        <v>678</v>
      </c>
      <c r="B444" s="17">
        <v>60303</v>
      </c>
      <c r="C444" s="17" t="s">
        <v>24</v>
      </c>
      <c r="D444" s="18" t="s">
        <v>516</v>
      </c>
      <c r="E444" s="17" t="s">
        <v>175</v>
      </c>
      <c r="F444" s="19">
        <v>34</v>
      </c>
      <c r="G444" s="20"/>
      <c r="H444" s="20">
        <f t="shared" si="122"/>
        <v>0</v>
      </c>
      <c r="I444" s="20">
        <f t="shared" si="123"/>
        <v>0</v>
      </c>
      <c r="J444" s="1"/>
      <c r="K444" s="1"/>
    </row>
    <row r="445" spans="1:11" ht="12.75" customHeight="1" outlineLevel="2">
      <c r="A445" s="17" t="s">
        <v>679</v>
      </c>
      <c r="B445" s="17">
        <v>52004</v>
      </c>
      <c r="C445" s="17" t="s">
        <v>24</v>
      </c>
      <c r="D445" s="18" t="s">
        <v>177</v>
      </c>
      <c r="E445" s="17" t="s">
        <v>175</v>
      </c>
      <c r="F445" s="19">
        <v>52</v>
      </c>
      <c r="G445" s="20"/>
      <c r="H445" s="20">
        <f t="shared" si="122"/>
        <v>0</v>
      </c>
      <c r="I445" s="20">
        <f t="shared" si="123"/>
        <v>0</v>
      </c>
      <c r="J445" s="1"/>
      <c r="K445" s="1"/>
    </row>
    <row r="446" spans="1:11" ht="12.75" customHeight="1" outlineLevel="2">
      <c r="A446" s="17" t="s">
        <v>680</v>
      </c>
      <c r="B446" s="17">
        <v>52005</v>
      </c>
      <c r="C446" s="17" t="s">
        <v>24</v>
      </c>
      <c r="D446" s="18" t="s">
        <v>487</v>
      </c>
      <c r="E446" s="17" t="s">
        <v>175</v>
      </c>
      <c r="F446" s="19">
        <v>270</v>
      </c>
      <c r="G446" s="20"/>
      <c r="H446" s="20">
        <f t="shared" si="122"/>
        <v>0</v>
      </c>
      <c r="I446" s="20">
        <f t="shared" si="123"/>
        <v>0</v>
      </c>
      <c r="J446" s="1"/>
      <c r="K446" s="1"/>
    </row>
    <row r="447" spans="1:11" ht="12.75" customHeight="1" outlineLevel="2">
      <c r="A447" s="17" t="s">
        <v>681</v>
      </c>
      <c r="B447" s="17">
        <v>52006</v>
      </c>
      <c r="C447" s="17" t="s">
        <v>24</v>
      </c>
      <c r="D447" s="18" t="s">
        <v>533</v>
      </c>
      <c r="E447" s="17" t="s">
        <v>175</v>
      </c>
      <c r="F447" s="19">
        <v>361</v>
      </c>
      <c r="G447" s="20"/>
      <c r="H447" s="20">
        <f t="shared" si="122"/>
        <v>0</v>
      </c>
      <c r="I447" s="20">
        <f t="shared" si="123"/>
        <v>0</v>
      </c>
      <c r="J447" s="1"/>
      <c r="K447" s="1"/>
    </row>
    <row r="448" spans="1:11" ht="12.75" customHeight="1" outlineLevel="2">
      <c r="A448" s="17" t="s">
        <v>682</v>
      </c>
      <c r="B448" s="17">
        <v>52007</v>
      </c>
      <c r="C448" s="17" t="s">
        <v>24</v>
      </c>
      <c r="D448" s="18" t="s">
        <v>535</v>
      </c>
      <c r="E448" s="17" t="s">
        <v>175</v>
      </c>
      <c r="F448" s="19">
        <v>84</v>
      </c>
      <c r="G448" s="20"/>
      <c r="H448" s="20">
        <f t="shared" si="122"/>
        <v>0</v>
      </c>
      <c r="I448" s="20">
        <f t="shared" si="123"/>
        <v>0</v>
      </c>
      <c r="J448" s="1"/>
      <c r="K448" s="1"/>
    </row>
    <row r="449" spans="1:11" ht="12.75" customHeight="1" outlineLevel="2">
      <c r="A449" s="17" t="s">
        <v>683</v>
      </c>
      <c r="B449" s="17">
        <v>60308</v>
      </c>
      <c r="C449" s="17" t="s">
        <v>24</v>
      </c>
      <c r="D449" s="18" t="s">
        <v>684</v>
      </c>
      <c r="E449" s="17" t="s">
        <v>175</v>
      </c>
      <c r="F449" s="19">
        <v>51</v>
      </c>
      <c r="G449" s="20"/>
      <c r="H449" s="20">
        <f t="shared" si="122"/>
        <v>0</v>
      </c>
      <c r="I449" s="20">
        <f t="shared" si="123"/>
        <v>0</v>
      </c>
      <c r="J449" s="1"/>
      <c r="K449" s="1"/>
    </row>
    <row r="450" spans="1:11" ht="12.75" customHeight="1" outlineLevel="2">
      <c r="A450" s="17" t="s">
        <v>685</v>
      </c>
      <c r="B450" s="17">
        <v>52010</v>
      </c>
      <c r="C450" s="17" t="s">
        <v>24</v>
      </c>
      <c r="D450" s="18" t="s">
        <v>686</v>
      </c>
      <c r="E450" s="17" t="s">
        <v>175</v>
      </c>
      <c r="F450" s="19">
        <v>54</v>
      </c>
      <c r="G450" s="20"/>
      <c r="H450" s="20">
        <f t="shared" si="122"/>
        <v>0</v>
      </c>
      <c r="I450" s="20">
        <f t="shared" si="123"/>
        <v>0</v>
      </c>
      <c r="J450" s="1"/>
      <c r="K450" s="1"/>
    </row>
    <row r="451" spans="1:11" ht="12.75" customHeight="1" outlineLevel="2">
      <c r="A451" s="17" t="s">
        <v>687</v>
      </c>
      <c r="B451" s="17">
        <v>60314</v>
      </c>
      <c r="C451" s="17" t="s">
        <v>24</v>
      </c>
      <c r="D451" s="18" t="s">
        <v>366</v>
      </c>
      <c r="E451" s="17" t="s">
        <v>175</v>
      </c>
      <c r="F451" s="19">
        <v>222</v>
      </c>
      <c r="G451" s="20"/>
      <c r="H451" s="20">
        <f t="shared" si="122"/>
        <v>0</v>
      </c>
      <c r="I451" s="20">
        <f t="shared" si="123"/>
        <v>0</v>
      </c>
      <c r="J451" s="1"/>
      <c r="K451" s="1"/>
    </row>
    <row r="452" spans="1:11" ht="12.75" customHeight="1" outlineLevel="2">
      <c r="A452" s="17" t="s">
        <v>688</v>
      </c>
      <c r="B452" s="17">
        <v>51036</v>
      </c>
      <c r="C452" s="17" t="s">
        <v>24</v>
      </c>
      <c r="D452" s="18" t="s">
        <v>490</v>
      </c>
      <c r="E452" s="17" t="s">
        <v>36</v>
      </c>
      <c r="F452" s="19">
        <v>14.32</v>
      </c>
      <c r="G452" s="20"/>
      <c r="H452" s="20">
        <f t="shared" si="122"/>
        <v>0</v>
      </c>
      <c r="I452" s="20">
        <f t="shared" si="123"/>
        <v>0</v>
      </c>
      <c r="J452" s="1"/>
      <c r="K452" s="1"/>
    </row>
    <row r="453" spans="1:11" ht="12.75" customHeight="1" outlineLevel="2">
      <c r="A453" s="17" t="s">
        <v>689</v>
      </c>
      <c r="B453" s="17">
        <v>60802</v>
      </c>
      <c r="C453" s="17" t="s">
        <v>24</v>
      </c>
      <c r="D453" s="18" t="s">
        <v>492</v>
      </c>
      <c r="E453" s="17" t="s">
        <v>36</v>
      </c>
      <c r="F453" s="19">
        <v>14.32</v>
      </c>
      <c r="G453" s="20"/>
      <c r="H453" s="20">
        <f t="shared" si="122"/>
        <v>0</v>
      </c>
      <c r="I453" s="20">
        <f t="shared" si="123"/>
        <v>0</v>
      </c>
      <c r="J453" s="1"/>
      <c r="K453" s="1"/>
    </row>
    <row r="454" spans="1:11" ht="12.75" customHeight="1" outlineLevel="2">
      <c r="A454" s="12" t="s">
        <v>690</v>
      </c>
      <c r="B454" s="12"/>
      <c r="C454" s="12"/>
      <c r="D454" s="13" t="s">
        <v>691</v>
      </c>
      <c r="E454" s="13"/>
      <c r="F454" s="14"/>
      <c r="G454" s="15"/>
      <c r="H454" s="15"/>
      <c r="I454" s="16">
        <f>I455+I463</f>
        <v>0</v>
      </c>
      <c r="J454" s="1"/>
      <c r="K454" s="1"/>
    </row>
    <row r="455" spans="1:11" ht="12.75" customHeight="1" outlineLevel="2">
      <c r="A455" s="12" t="s">
        <v>692</v>
      </c>
      <c r="B455" s="12"/>
      <c r="C455" s="12"/>
      <c r="D455" s="13" t="s">
        <v>693</v>
      </c>
      <c r="E455" s="13"/>
      <c r="F455" s="14"/>
      <c r="G455" s="15"/>
      <c r="H455" s="15"/>
      <c r="I455" s="16">
        <f>SUM(I456:I462)</f>
        <v>0</v>
      </c>
      <c r="J455" s="1"/>
      <c r="K455" s="1"/>
    </row>
    <row r="456" spans="1:11" ht="12.75" customHeight="1" outlineLevel="2">
      <c r="A456" s="17" t="s">
        <v>694</v>
      </c>
      <c r="B456" s="17">
        <v>61106</v>
      </c>
      <c r="C456" s="17" t="s">
        <v>24</v>
      </c>
      <c r="D456" s="18" t="s">
        <v>544</v>
      </c>
      <c r="E456" s="17" t="s">
        <v>20</v>
      </c>
      <c r="F456" s="19">
        <v>183.95</v>
      </c>
      <c r="G456" s="20"/>
      <c r="H456" s="20">
        <f t="shared" ref="H456:H462" si="124">TRUNC(G456*(1+$G$3),2)</f>
        <v>0</v>
      </c>
      <c r="I456" s="20">
        <f t="shared" ref="I456:I462" si="125">H456*F456</f>
        <v>0</v>
      </c>
      <c r="J456" s="1"/>
      <c r="K456" s="1"/>
    </row>
    <row r="457" spans="1:11" ht="12.75" customHeight="1" outlineLevel="2">
      <c r="A457" s="17" t="s">
        <v>695</v>
      </c>
      <c r="B457" s="17">
        <v>40554</v>
      </c>
      <c r="C457" s="17" t="s">
        <v>421</v>
      </c>
      <c r="D457" s="18" t="s">
        <v>546</v>
      </c>
      <c r="E457" s="17" t="s">
        <v>20</v>
      </c>
      <c r="F457" s="19">
        <v>183.95</v>
      </c>
      <c r="G457" s="20"/>
      <c r="H457" s="20">
        <f t="shared" si="124"/>
        <v>0</v>
      </c>
      <c r="I457" s="20">
        <f t="shared" si="125"/>
        <v>0</v>
      </c>
      <c r="J457" s="1"/>
      <c r="K457" s="1"/>
    </row>
    <row r="458" spans="1:11" ht="12.75" customHeight="1" outlineLevel="2">
      <c r="A458" s="17" t="s">
        <v>696</v>
      </c>
      <c r="B458" s="17">
        <v>52005</v>
      </c>
      <c r="C458" s="17" t="s">
        <v>24</v>
      </c>
      <c r="D458" s="18" t="s">
        <v>487</v>
      </c>
      <c r="E458" s="17" t="s">
        <v>175</v>
      </c>
      <c r="F458" s="19">
        <v>188</v>
      </c>
      <c r="G458" s="20"/>
      <c r="H458" s="20">
        <f t="shared" si="124"/>
        <v>0</v>
      </c>
      <c r="I458" s="20">
        <f t="shared" si="125"/>
        <v>0</v>
      </c>
      <c r="J458" s="1"/>
      <c r="K458" s="1"/>
    </row>
    <row r="459" spans="1:11" ht="12.75" customHeight="1" outlineLevel="2">
      <c r="A459" s="17" t="s">
        <v>697</v>
      </c>
      <c r="B459" s="17">
        <v>52004</v>
      </c>
      <c r="C459" s="17" t="s">
        <v>24</v>
      </c>
      <c r="D459" s="18" t="s">
        <v>177</v>
      </c>
      <c r="E459" s="17" t="s">
        <v>175</v>
      </c>
      <c r="F459" s="19">
        <v>94</v>
      </c>
      <c r="G459" s="20"/>
      <c r="H459" s="20">
        <f t="shared" si="124"/>
        <v>0</v>
      </c>
      <c r="I459" s="20">
        <f t="shared" si="125"/>
        <v>0</v>
      </c>
      <c r="J459" s="1"/>
      <c r="K459" s="1"/>
    </row>
    <row r="460" spans="1:11" ht="12.75" customHeight="1" outlineLevel="2">
      <c r="A460" s="17" t="s">
        <v>698</v>
      </c>
      <c r="B460" s="17">
        <v>52006</v>
      </c>
      <c r="C460" s="17" t="s">
        <v>24</v>
      </c>
      <c r="D460" s="18" t="s">
        <v>533</v>
      </c>
      <c r="E460" s="17" t="s">
        <v>175</v>
      </c>
      <c r="F460" s="19">
        <v>8</v>
      </c>
      <c r="G460" s="20"/>
      <c r="H460" s="20">
        <f t="shared" si="124"/>
        <v>0</v>
      </c>
      <c r="I460" s="20">
        <f t="shared" si="125"/>
        <v>0</v>
      </c>
      <c r="J460" s="1"/>
      <c r="K460" s="1"/>
    </row>
    <row r="461" spans="1:11" ht="12.75" customHeight="1" outlineLevel="2">
      <c r="A461" s="17" t="s">
        <v>699</v>
      </c>
      <c r="B461" s="17">
        <v>60303</v>
      </c>
      <c r="C461" s="17" t="s">
        <v>24</v>
      </c>
      <c r="D461" s="18" t="s">
        <v>516</v>
      </c>
      <c r="E461" s="17" t="s">
        <v>175</v>
      </c>
      <c r="F461" s="19">
        <v>17</v>
      </c>
      <c r="G461" s="20"/>
      <c r="H461" s="20">
        <f t="shared" si="124"/>
        <v>0</v>
      </c>
      <c r="I461" s="20">
        <f t="shared" si="125"/>
        <v>0</v>
      </c>
      <c r="J461" s="1"/>
      <c r="K461" s="1"/>
    </row>
    <row r="462" spans="1:11" ht="12.75" customHeight="1" outlineLevel="2">
      <c r="A462" s="17" t="s">
        <v>700</v>
      </c>
      <c r="B462" s="17">
        <v>60802</v>
      </c>
      <c r="C462" s="17" t="s">
        <v>24</v>
      </c>
      <c r="D462" s="18" t="s">
        <v>492</v>
      </c>
      <c r="E462" s="17" t="s">
        <v>36</v>
      </c>
      <c r="F462" s="19">
        <v>16.190000000000001</v>
      </c>
      <c r="G462" s="20"/>
      <c r="H462" s="20">
        <f t="shared" si="124"/>
        <v>0</v>
      </c>
      <c r="I462" s="20">
        <f t="shared" si="125"/>
        <v>0</v>
      </c>
      <c r="J462" s="1"/>
      <c r="K462" s="1"/>
    </row>
    <row r="463" spans="1:11" ht="12.75" customHeight="1" outlineLevel="2">
      <c r="A463" s="12" t="s">
        <v>701</v>
      </c>
      <c r="B463" s="12"/>
      <c r="C463" s="12"/>
      <c r="D463" s="13" t="s">
        <v>702</v>
      </c>
      <c r="E463" s="13"/>
      <c r="F463" s="14"/>
      <c r="G463" s="15"/>
      <c r="H463" s="15"/>
      <c r="I463" s="16">
        <f>SUM(I464:I472)</f>
        <v>0</v>
      </c>
      <c r="J463" s="1"/>
      <c r="K463" s="1"/>
    </row>
    <row r="464" spans="1:11" ht="12.75" customHeight="1" outlineLevel="2">
      <c r="A464" s="17" t="s">
        <v>703</v>
      </c>
      <c r="B464" s="17">
        <v>103675</v>
      </c>
      <c r="C464" s="17" t="s">
        <v>18</v>
      </c>
      <c r="D464" s="18" t="s">
        <v>555</v>
      </c>
      <c r="E464" s="17" t="s">
        <v>36</v>
      </c>
      <c r="F464" s="19">
        <v>5.28</v>
      </c>
      <c r="G464" s="20"/>
      <c r="H464" s="20">
        <f t="shared" ref="H464:H472" si="126">TRUNC(G464*(1+$G$3),2)</f>
        <v>0</v>
      </c>
      <c r="I464" s="20">
        <f t="shared" ref="I464:I472" si="127">H464*F464</f>
        <v>0</v>
      </c>
      <c r="J464" s="1"/>
      <c r="K464" s="1"/>
    </row>
    <row r="465" spans="1:11" ht="12.75" customHeight="1" outlineLevel="2">
      <c r="A465" s="17" t="s">
        <v>704</v>
      </c>
      <c r="B465" s="17">
        <v>61106</v>
      </c>
      <c r="C465" s="17" t="s">
        <v>24</v>
      </c>
      <c r="D465" s="18" t="s">
        <v>544</v>
      </c>
      <c r="E465" s="17" t="s">
        <v>20</v>
      </c>
      <c r="F465" s="19">
        <v>35.17</v>
      </c>
      <c r="G465" s="20"/>
      <c r="H465" s="20">
        <f t="shared" si="126"/>
        <v>0</v>
      </c>
      <c r="I465" s="20">
        <f t="shared" si="127"/>
        <v>0</v>
      </c>
      <c r="J465" s="1"/>
      <c r="K465" s="1"/>
    </row>
    <row r="466" spans="1:11" ht="12.75" customHeight="1" outlineLevel="2">
      <c r="A466" s="17" t="s">
        <v>705</v>
      </c>
      <c r="B466" s="17">
        <v>60214</v>
      </c>
      <c r="C466" s="17" t="s">
        <v>24</v>
      </c>
      <c r="D466" s="18" t="s">
        <v>505</v>
      </c>
      <c r="E466" s="17" t="s">
        <v>20</v>
      </c>
      <c r="F466" s="19">
        <v>35.17</v>
      </c>
      <c r="G466" s="20"/>
      <c r="H466" s="20">
        <f t="shared" si="126"/>
        <v>0</v>
      </c>
      <c r="I466" s="20">
        <f t="shared" si="127"/>
        <v>0</v>
      </c>
      <c r="J466" s="1"/>
      <c r="K466" s="1"/>
    </row>
    <row r="467" spans="1:11" ht="12.75" customHeight="1" outlineLevel="2">
      <c r="A467" s="17" t="s">
        <v>706</v>
      </c>
      <c r="B467" s="17">
        <v>60314</v>
      </c>
      <c r="C467" s="17" t="s">
        <v>24</v>
      </c>
      <c r="D467" s="18" t="s">
        <v>366</v>
      </c>
      <c r="E467" s="17" t="s">
        <v>175</v>
      </c>
      <c r="F467" s="19">
        <v>57</v>
      </c>
      <c r="G467" s="20"/>
      <c r="H467" s="20">
        <f t="shared" si="126"/>
        <v>0</v>
      </c>
      <c r="I467" s="20">
        <f t="shared" si="127"/>
        <v>0</v>
      </c>
      <c r="J467" s="1"/>
      <c r="K467" s="1"/>
    </row>
    <row r="468" spans="1:11" ht="12.75" customHeight="1" outlineLevel="2">
      <c r="A468" s="17" t="s">
        <v>707</v>
      </c>
      <c r="B468" s="17">
        <v>60303</v>
      </c>
      <c r="C468" s="17" t="s">
        <v>24</v>
      </c>
      <c r="D468" s="18" t="s">
        <v>516</v>
      </c>
      <c r="E468" s="17" t="s">
        <v>175</v>
      </c>
      <c r="F468" s="19">
        <v>194</v>
      </c>
      <c r="G468" s="20"/>
      <c r="H468" s="20">
        <f t="shared" si="126"/>
        <v>0</v>
      </c>
      <c r="I468" s="20">
        <f t="shared" si="127"/>
        <v>0</v>
      </c>
      <c r="J468" s="1"/>
      <c r="K468" s="1"/>
    </row>
    <row r="469" spans="1:11" ht="12.75" customHeight="1" outlineLevel="2">
      <c r="A469" s="17" t="s">
        <v>708</v>
      </c>
      <c r="B469" s="17">
        <v>52004</v>
      </c>
      <c r="C469" s="17" t="s">
        <v>24</v>
      </c>
      <c r="D469" s="18" t="s">
        <v>177</v>
      </c>
      <c r="E469" s="17" t="s">
        <v>175</v>
      </c>
      <c r="F469" s="19">
        <v>82</v>
      </c>
      <c r="G469" s="20"/>
      <c r="H469" s="20">
        <f t="shared" si="126"/>
        <v>0</v>
      </c>
      <c r="I469" s="20">
        <f t="shared" si="127"/>
        <v>0</v>
      </c>
      <c r="J469" s="1"/>
      <c r="K469" s="1"/>
    </row>
    <row r="470" spans="1:11" ht="12.75" customHeight="1" outlineLevel="2">
      <c r="A470" s="17" t="s">
        <v>709</v>
      </c>
      <c r="B470" s="17">
        <v>52005</v>
      </c>
      <c r="C470" s="17" t="s">
        <v>24</v>
      </c>
      <c r="D470" s="18" t="s">
        <v>487</v>
      </c>
      <c r="E470" s="17" t="s">
        <v>175</v>
      </c>
      <c r="F470" s="19">
        <v>41</v>
      </c>
      <c r="G470" s="20"/>
      <c r="H470" s="20">
        <f t="shared" si="126"/>
        <v>0</v>
      </c>
      <c r="I470" s="20">
        <f t="shared" si="127"/>
        <v>0</v>
      </c>
      <c r="J470" s="1"/>
      <c r="K470" s="1"/>
    </row>
    <row r="471" spans="1:11" ht="12.75" customHeight="1" outlineLevel="2">
      <c r="A471" s="17" t="s">
        <v>710</v>
      </c>
      <c r="B471" s="17">
        <v>52006</v>
      </c>
      <c r="C471" s="17" t="s">
        <v>24</v>
      </c>
      <c r="D471" s="18" t="s">
        <v>533</v>
      </c>
      <c r="E471" s="17" t="s">
        <v>175</v>
      </c>
      <c r="F471" s="19">
        <v>72</v>
      </c>
      <c r="G471" s="20"/>
      <c r="H471" s="20">
        <f t="shared" si="126"/>
        <v>0</v>
      </c>
      <c r="I471" s="20">
        <f t="shared" si="127"/>
        <v>0</v>
      </c>
      <c r="J471" s="1"/>
      <c r="K471" s="1"/>
    </row>
    <row r="472" spans="1:11" ht="12.75" customHeight="1" outlineLevel="2">
      <c r="A472" s="17" t="s">
        <v>711</v>
      </c>
      <c r="B472" s="17">
        <v>60802</v>
      </c>
      <c r="C472" s="17" t="s">
        <v>24</v>
      </c>
      <c r="D472" s="18" t="s">
        <v>492</v>
      </c>
      <c r="E472" s="17" t="s">
        <v>36</v>
      </c>
      <c r="F472" s="19">
        <v>5.28</v>
      </c>
      <c r="G472" s="20"/>
      <c r="H472" s="20">
        <f t="shared" si="126"/>
        <v>0</v>
      </c>
      <c r="I472" s="20">
        <f t="shared" si="127"/>
        <v>0</v>
      </c>
      <c r="J472" s="1"/>
      <c r="K472" s="1"/>
    </row>
    <row r="473" spans="1:11" ht="12.75" customHeight="1" outlineLevel="2">
      <c r="A473" s="12" t="s">
        <v>712</v>
      </c>
      <c r="B473" s="12"/>
      <c r="C473" s="12"/>
      <c r="D473" s="13" t="s">
        <v>527</v>
      </c>
      <c r="E473" s="13"/>
      <c r="F473" s="14"/>
      <c r="G473" s="15"/>
      <c r="H473" s="15"/>
      <c r="I473" s="16">
        <f>SUM(I474:I482)</f>
        <v>0</v>
      </c>
      <c r="J473" s="1"/>
      <c r="K473" s="1"/>
    </row>
    <row r="474" spans="1:11" ht="12.75" customHeight="1" outlineLevel="2">
      <c r="A474" s="17" t="s">
        <v>713</v>
      </c>
      <c r="B474" s="17">
        <v>60214</v>
      </c>
      <c r="C474" s="17" t="s">
        <v>24</v>
      </c>
      <c r="D474" s="18" t="s">
        <v>505</v>
      </c>
      <c r="E474" s="17" t="s">
        <v>20</v>
      </c>
      <c r="F474" s="19">
        <v>169.57</v>
      </c>
      <c r="G474" s="20"/>
      <c r="H474" s="20">
        <f t="shared" ref="H474:H482" si="128">TRUNC(G474*(1+$G$3),2)</f>
        <v>0</v>
      </c>
      <c r="I474" s="20">
        <f t="shared" ref="I474:I482" si="129">H474*F474</f>
        <v>0</v>
      </c>
      <c r="J474" s="1"/>
      <c r="K474" s="1"/>
    </row>
    <row r="475" spans="1:11" ht="12.75" customHeight="1" outlineLevel="2">
      <c r="A475" s="17" t="s">
        <v>714</v>
      </c>
      <c r="B475" s="17">
        <v>60303</v>
      </c>
      <c r="C475" s="17" t="s">
        <v>24</v>
      </c>
      <c r="D475" s="18" t="s">
        <v>516</v>
      </c>
      <c r="E475" s="17" t="s">
        <v>175</v>
      </c>
      <c r="F475" s="19">
        <v>79</v>
      </c>
      <c r="G475" s="20"/>
      <c r="H475" s="20">
        <f t="shared" si="128"/>
        <v>0</v>
      </c>
      <c r="I475" s="20">
        <f t="shared" si="129"/>
        <v>0</v>
      </c>
      <c r="J475" s="1"/>
      <c r="K475" s="1"/>
    </row>
    <row r="476" spans="1:11" ht="12.75" customHeight="1" outlineLevel="2">
      <c r="A476" s="17" t="s">
        <v>715</v>
      </c>
      <c r="B476" s="17">
        <v>52004</v>
      </c>
      <c r="C476" s="17" t="s">
        <v>24</v>
      </c>
      <c r="D476" s="18" t="s">
        <v>177</v>
      </c>
      <c r="E476" s="17" t="s">
        <v>175</v>
      </c>
      <c r="F476" s="19">
        <v>118</v>
      </c>
      <c r="G476" s="20"/>
      <c r="H476" s="20">
        <f t="shared" si="128"/>
        <v>0</v>
      </c>
      <c r="I476" s="20">
        <f t="shared" si="129"/>
        <v>0</v>
      </c>
      <c r="J476" s="1"/>
      <c r="K476" s="1"/>
    </row>
    <row r="477" spans="1:11" ht="12.75" customHeight="1" outlineLevel="2">
      <c r="A477" s="17" t="s">
        <v>716</v>
      </c>
      <c r="B477" s="17">
        <v>52005</v>
      </c>
      <c r="C477" s="17" t="s">
        <v>24</v>
      </c>
      <c r="D477" s="18" t="s">
        <v>487</v>
      </c>
      <c r="E477" s="17" t="s">
        <v>175</v>
      </c>
      <c r="F477" s="19">
        <v>305</v>
      </c>
      <c r="G477" s="20"/>
      <c r="H477" s="20">
        <f t="shared" si="128"/>
        <v>0</v>
      </c>
      <c r="I477" s="20">
        <f t="shared" si="129"/>
        <v>0</v>
      </c>
      <c r="J477" s="1"/>
      <c r="K477" s="1"/>
    </row>
    <row r="478" spans="1:11" ht="12.75" customHeight="1" outlineLevel="2">
      <c r="A478" s="17" t="s">
        <v>717</v>
      </c>
      <c r="B478" s="17">
        <v>52006</v>
      </c>
      <c r="C478" s="17" t="s">
        <v>24</v>
      </c>
      <c r="D478" s="18" t="s">
        <v>533</v>
      </c>
      <c r="E478" s="17" t="s">
        <v>175</v>
      </c>
      <c r="F478" s="19">
        <v>218</v>
      </c>
      <c r="G478" s="20"/>
      <c r="H478" s="20">
        <f t="shared" si="128"/>
        <v>0</v>
      </c>
      <c r="I478" s="20">
        <f t="shared" si="129"/>
        <v>0</v>
      </c>
      <c r="J478" s="1"/>
      <c r="K478" s="1"/>
    </row>
    <row r="479" spans="1:11" ht="12.75" customHeight="1" outlineLevel="2">
      <c r="A479" s="17" t="s">
        <v>718</v>
      </c>
      <c r="B479" s="17">
        <v>52007</v>
      </c>
      <c r="C479" s="17" t="s">
        <v>24</v>
      </c>
      <c r="D479" s="18" t="s">
        <v>535</v>
      </c>
      <c r="E479" s="17" t="s">
        <v>175</v>
      </c>
      <c r="F479" s="19">
        <v>42</v>
      </c>
      <c r="G479" s="20"/>
      <c r="H479" s="20">
        <f t="shared" si="128"/>
        <v>0</v>
      </c>
      <c r="I479" s="20">
        <f t="shared" si="129"/>
        <v>0</v>
      </c>
      <c r="J479" s="1"/>
      <c r="K479" s="1"/>
    </row>
    <row r="480" spans="1:11" ht="12.75" customHeight="1" outlineLevel="2">
      <c r="A480" s="17" t="s">
        <v>719</v>
      </c>
      <c r="B480" s="17">
        <v>60314</v>
      </c>
      <c r="C480" s="17" t="s">
        <v>24</v>
      </c>
      <c r="D480" s="18" t="s">
        <v>366</v>
      </c>
      <c r="E480" s="17" t="s">
        <v>175</v>
      </c>
      <c r="F480" s="19">
        <v>250</v>
      </c>
      <c r="G480" s="20"/>
      <c r="H480" s="20">
        <f t="shared" si="128"/>
        <v>0</v>
      </c>
      <c r="I480" s="20">
        <f t="shared" si="129"/>
        <v>0</v>
      </c>
      <c r="J480" s="1"/>
      <c r="K480" s="1"/>
    </row>
    <row r="481" spans="1:11" ht="12.75" customHeight="1" outlineLevel="2">
      <c r="A481" s="17" t="s">
        <v>720</v>
      </c>
      <c r="B481" s="17">
        <v>51036</v>
      </c>
      <c r="C481" s="17" t="s">
        <v>24</v>
      </c>
      <c r="D481" s="18" t="s">
        <v>490</v>
      </c>
      <c r="E481" s="17" t="s">
        <v>36</v>
      </c>
      <c r="F481" s="19">
        <v>17.82</v>
      </c>
      <c r="G481" s="20"/>
      <c r="H481" s="20">
        <f t="shared" si="128"/>
        <v>0</v>
      </c>
      <c r="I481" s="20">
        <f t="shared" si="129"/>
        <v>0</v>
      </c>
      <c r="J481" s="1"/>
      <c r="K481" s="1"/>
    </row>
    <row r="482" spans="1:11" ht="12.75" customHeight="1" outlineLevel="2">
      <c r="A482" s="17" t="s">
        <v>721</v>
      </c>
      <c r="B482" s="17">
        <v>60802</v>
      </c>
      <c r="C482" s="17" t="s">
        <v>24</v>
      </c>
      <c r="D482" s="18" t="s">
        <v>492</v>
      </c>
      <c r="E482" s="17" t="s">
        <v>36</v>
      </c>
      <c r="F482" s="19">
        <v>17.82</v>
      </c>
      <c r="G482" s="20"/>
      <c r="H482" s="20">
        <f t="shared" si="128"/>
        <v>0</v>
      </c>
      <c r="I482" s="20">
        <f t="shared" si="129"/>
        <v>0</v>
      </c>
      <c r="J482" s="1"/>
      <c r="K482" s="1"/>
    </row>
    <row r="483" spans="1:11" ht="12.75" customHeight="1" outlineLevel="2">
      <c r="A483" s="12" t="s">
        <v>722</v>
      </c>
      <c r="B483" s="12"/>
      <c r="C483" s="12"/>
      <c r="D483" s="13" t="s">
        <v>540</v>
      </c>
      <c r="E483" s="13"/>
      <c r="F483" s="14"/>
      <c r="G483" s="15"/>
      <c r="H483" s="15"/>
      <c r="I483" s="16">
        <f>I484+I491</f>
        <v>0</v>
      </c>
      <c r="J483" s="1"/>
      <c r="K483" s="1"/>
    </row>
    <row r="484" spans="1:11" ht="12.75" customHeight="1" outlineLevel="2">
      <c r="A484" s="12" t="s">
        <v>723</v>
      </c>
      <c r="B484" s="12"/>
      <c r="C484" s="12"/>
      <c r="D484" s="13" t="s">
        <v>724</v>
      </c>
      <c r="E484" s="13"/>
      <c r="F484" s="14"/>
      <c r="G484" s="15"/>
      <c r="H484" s="15"/>
      <c r="I484" s="16">
        <f>SUM(I485:I490)</f>
        <v>0</v>
      </c>
      <c r="J484" s="1"/>
      <c r="K484" s="1"/>
    </row>
    <row r="485" spans="1:11" ht="12.75" customHeight="1" outlineLevel="2">
      <c r="A485" s="17" t="s">
        <v>725</v>
      </c>
      <c r="B485" s="17">
        <v>61106</v>
      </c>
      <c r="C485" s="17" t="s">
        <v>24</v>
      </c>
      <c r="D485" s="18" t="s">
        <v>544</v>
      </c>
      <c r="E485" s="17" t="s">
        <v>20</v>
      </c>
      <c r="F485" s="19">
        <v>239.15</v>
      </c>
      <c r="G485" s="20"/>
      <c r="H485" s="20">
        <f t="shared" ref="H485:H490" si="130">TRUNC(G485*(1+$G$3),2)</f>
        <v>0</v>
      </c>
      <c r="I485" s="20">
        <f t="shared" ref="I485:I490" si="131">H485*F485</f>
        <v>0</v>
      </c>
      <c r="J485" s="1"/>
      <c r="K485" s="1"/>
    </row>
    <row r="486" spans="1:11" ht="12.75" customHeight="1" outlineLevel="2">
      <c r="A486" s="17" t="s">
        <v>726</v>
      </c>
      <c r="B486" s="17">
        <v>40554</v>
      </c>
      <c r="C486" s="17" t="s">
        <v>421</v>
      </c>
      <c r="D486" s="18" t="s">
        <v>546</v>
      </c>
      <c r="E486" s="17" t="s">
        <v>20</v>
      </c>
      <c r="F486" s="19">
        <v>239.15</v>
      </c>
      <c r="G486" s="20"/>
      <c r="H486" s="20">
        <f t="shared" si="130"/>
        <v>0</v>
      </c>
      <c r="I486" s="20">
        <f t="shared" si="131"/>
        <v>0</v>
      </c>
      <c r="J486" s="1"/>
      <c r="K486" s="1"/>
    </row>
    <row r="487" spans="1:11" ht="12.75" customHeight="1" outlineLevel="2">
      <c r="A487" s="17" t="s">
        <v>727</v>
      </c>
      <c r="B487" s="17">
        <v>52005</v>
      </c>
      <c r="C487" s="17" t="s">
        <v>24</v>
      </c>
      <c r="D487" s="18" t="s">
        <v>487</v>
      </c>
      <c r="E487" s="17" t="s">
        <v>175</v>
      </c>
      <c r="F487" s="19">
        <v>304</v>
      </c>
      <c r="G487" s="20"/>
      <c r="H487" s="20">
        <f t="shared" si="130"/>
        <v>0</v>
      </c>
      <c r="I487" s="20">
        <f t="shared" si="131"/>
        <v>0</v>
      </c>
      <c r="J487" s="1"/>
      <c r="K487" s="1"/>
    </row>
    <row r="488" spans="1:11" ht="12.75" customHeight="1" outlineLevel="2">
      <c r="A488" s="17" t="s">
        <v>728</v>
      </c>
      <c r="B488" s="17">
        <v>52004</v>
      </c>
      <c r="C488" s="17" t="s">
        <v>24</v>
      </c>
      <c r="D488" s="18" t="s">
        <v>177</v>
      </c>
      <c r="E488" s="17" t="s">
        <v>175</v>
      </c>
      <c r="F488" s="19">
        <v>131</v>
      </c>
      <c r="G488" s="20"/>
      <c r="H488" s="20">
        <f t="shared" si="130"/>
        <v>0</v>
      </c>
      <c r="I488" s="20">
        <f t="shared" si="131"/>
        <v>0</v>
      </c>
      <c r="J488" s="1"/>
      <c r="K488" s="1"/>
    </row>
    <row r="489" spans="1:11" ht="12.75" customHeight="1" outlineLevel="2">
      <c r="A489" s="17" t="s">
        <v>729</v>
      </c>
      <c r="B489" s="17">
        <v>60303</v>
      </c>
      <c r="C489" s="17" t="s">
        <v>24</v>
      </c>
      <c r="D489" s="18" t="s">
        <v>516</v>
      </c>
      <c r="E489" s="17" t="s">
        <v>175</v>
      </c>
      <c r="F489" s="19">
        <v>5</v>
      </c>
      <c r="G489" s="20"/>
      <c r="H489" s="20">
        <f t="shared" si="130"/>
        <v>0</v>
      </c>
      <c r="I489" s="20">
        <f t="shared" si="131"/>
        <v>0</v>
      </c>
      <c r="J489" s="1"/>
      <c r="K489" s="1"/>
    </row>
    <row r="490" spans="1:11" ht="12.75" customHeight="1" outlineLevel="2">
      <c r="A490" s="17" t="s">
        <v>730</v>
      </c>
      <c r="B490" s="17">
        <v>60802</v>
      </c>
      <c r="C490" s="17" t="s">
        <v>24</v>
      </c>
      <c r="D490" s="18" t="s">
        <v>492</v>
      </c>
      <c r="E490" s="17" t="s">
        <v>36</v>
      </c>
      <c r="F490" s="19">
        <v>21.05</v>
      </c>
      <c r="G490" s="20"/>
      <c r="H490" s="20">
        <f t="shared" si="130"/>
        <v>0</v>
      </c>
      <c r="I490" s="20">
        <f t="shared" si="131"/>
        <v>0</v>
      </c>
      <c r="J490" s="1"/>
      <c r="K490" s="1"/>
    </row>
    <row r="491" spans="1:11" ht="12.75" customHeight="1" outlineLevel="2">
      <c r="A491" s="12" t="s">
        <v>731</v>
      </c>
      <c r="B491" s="12"/>
      <c r="C491" s="12"/>
      <c r="D491" s="13" t="s">
        <v>732</v>
      </c>
      <c r="E491" s="13"/>
      <c r="F491" s="14"/>
      <c r="G491" s="15"/>
      <c r="H491" s="15"/>
      <c r="I491" s="16">
        <f>SUM(I492:I497)</f>
        <v>0</v>
      </c>
      <c r="J491" s="1"/>
      <c r="K491" s="1"/>
    </row>
    <row r="492" spans="1:11" ht="12.75" customHeight="1" outlineLevel="2">
      <c r="A492" s="17" t="s">
        <v>733</v>
      </c>
      <c r="B492" s="17">
        <v>103675</v>
      </c>
      <c r="C492" s="17" t="s">
        <v>18</v>
      </c>
      <c r="D492" s="18" t="s">
        <v>555</v>
      </c>
      <c r="E492" s="17" t="s">
        <v>36</v>
      </c>
      <c r="F492" s="19">
        <v>3.73</v>
      </c>
      <c r="G492" s="20"/>
      <c r="H492" s="20">
        <f t="shared" ref="H492:H497" si="132">TRUNC(G492*(1+$G$3),2)</f>
        <v>0</v>
      </c>
      <c r="I492" s="20">
        <f t="shared" ref="I492:I497" si="133">H492*F492</f>
        <v>0</v>
      </c>
      <c r="J492" s="1"/>
      <c r="K492" s="1"/>
    </row>
    <row r="493" spans="1:11" ht="12.75" customHeight="1" outlineLevel="2">
      <c r="A493" s="17" t="s">
        <v>734</v>
      </c>
      <c r="B493" s="17">
        <v>61106</v>
      </c>
      <c r="C493" s="17" t="s">
        <v>24</v>
      </c>
      <c r="D493" s="18" t="s">
        <v>544</v>
      </c>
      <c r="E493" s="17" t="s">
        <v>20</v>
      </c>
      <c r="F493" s="19">
        <v>24.84</v>
      </c>
      <c r="G493" s="20"/>
      <c r="H493" s="20">
        <f t="shared" si="132"/>
        <v>0</v>
      </c>
      <c r="I493" s="20">
        <f t="shared" si="133"/>
        <v>0</v>
      </c>
      <c r="J493" s="1"/>
      <c r="K493" s="1"/>
    </row>
    <row r="494" spans="1:11" ht="12.75" customHeight="1" outlineLevel="2">
      <c r="A494" s="17" t="s">
        <v>735</v>
      </c>
      <c r="B494" s="17">
        <v>60314</v>
      </c>
      <c r="C494" s="17" t="s">
        <v>24</v>
      </c>
      <c r="D494" s="18" t="s">
        <v>366</v>
      </c>
      <c r="E494" s="17" t="s">
        <v>175</v>
      </c>
      <c r="F494" s="19">
        <v>204</v>
      </c>
      <c r="G494" s="20"/>
      <c r="H494" s="20">
        <f t="shared" si="132"/>
        <v>0</v>
      </c>
      <c r="I494" s="20">
        <f t="shared" si="133"/>
        <v>0</v>
      </c>
      <c r="J494" s="1"/>
      <c r="K494" s="1"/>
    </row>
    <row r="495" spans="1:11" ht="12.75" customHeight="1" outlineLevel="2">
      <c r="A495" s="17" t="s">
        <v>736</v>
      </c>
      <c r="B495" s="17">
        <v>60214</v>
      </c>
      <c r="C495" s="17" t="s">
        <v>24</v>
      </c>
      <c r="D495" s="18" t="s">
        <v>505</v>
      </c>
      <c r="E495" s="17" t="s">
        <v>20</v>
      </c>
      <c r="F495" s="19">
        <v>24.84</v>
      </c>
      <c r="G495" s="20"/>
      <c r="H495" s="20">
        <f t="shared" si="132"/>
        <v>0</v>
      </c>
      <c r="I495" s="20">
        <f t="shared" si="133"/>
        <v>0</v>
      </c>
      <c r="J495" s="1"/>
      <c r="K495" s="1"/>
    </row>
    <row r="496" spans="1:11" ht="12.75" customHeight="1" outlineLevel="2">
      <c r="A496" s="17" t="s">
        <v>737</v>
      </c>
      <c r="B496" s="17">
        <v>60303</v>
      </c>
      <c r="C496" s="17" t="s">
        <v>24</v>
      </c>
      <c r="D496" s="18" t="s">
        <v>516</v>
      </c>
      <c r="E496" s="17" t="s">
        <v>175</v>
      </c>
      <c r="F496" s="19">
        <v>36</v>
      </c>
      <c r="G496" s="20"/>
      <c r="H496" s="20">
        <f t="shared" si="132"/>
        <v>0</v>
      </c>
      <c r="I496" s="20">
        <f t="shared" si="133"/>
        <v>0</v>
      </c>
      <c r="J496" s="1"/>
      <c r="K496" s="1"/>
    </row>
    <row r="497" spans="1:11" ht="12.75" customHeight="1" outlineLevel="2">
      <c r="A497" s="17" t="s">
        <v>738</v>
      </c>
      <c r="B497" s="17">
        <v>60802</v>
      </c>
      <c r="C497" s="17" t="s">
        <v>24</v>
      </c>
      <c r="D497" s="18" t="s">
        <v>492</v>
      </c>
      <c r="E497" s="17" t="s">
        <v>36</v>
      </c>
      <c r="F497" s="19">
        <v>3.73</v>
      </c>
      <c r="G497" s="20"/>
      <c r="H497" s="20">
        <f t="shared" si="132"/>
        <v>0</v>
      </c>
      <c r="I497" s="20">
        <f t="shared" si="133"/>
        <v>0</v>
      </c>
      <c r="J497" s="1"/>
      <c r="K497" s="1"/>
    </row>
    <row r="498" spans="1:11" ht="12.75" customHeight="1" outlineLevel="2">
      <c r="A498" s="12" t="s">
        <v>739</v>
      </c>
      <c r="B498" s="12"/>
      <c r="C498" s="12"/>
      <c r="D498" s="13" t="s">
        <v>740</v>
      </c>
      <c r="E498" s="13"/>
      <c r="F498" s="14"/>
      <c r="G498" s="15"/>
      <c r="H498" s="15"/>
      <c r="I498" s="16">
        <f>SUM(I499:I504)</f>
        <v>0</v>
      </c>
      <c r="J498" s="1"/>
      <c r="K498" s="1"/>
    </row>
    <row r="499" spans="1:11" ht="12.75" customHeight="1" outlineLevel="2">
      <c r="A499" s="17" t="s">
        <v>741</v>
      </c>
      <c r="B499" s="17">
        <v>102073</v>
      </c>
      <c r="C499" s="17" t="s">
        <v>18</v>
      </c>
      <c r="D499" s="18" t="s">
        <v>742</v>
      </c>
      <c r="E499" s="17" t="s">
        <v>36</v>
      </c>
      <c r="F499" s="19">
        <v>4</v>
      </c>
      <c r="G499" s="20"/>
      <c r="H499" s="20">
        <f t="shared" ref="H499:H504" si="134">TRUNC(G499*(1+$G$3),2)</f>
        <v>0</v>
      </c>
      <c r="I499" s="20">
        <f t="shared" ref="I499:I504" si="135">H499*F499</f>
        <v>0</v>
      </c>
      <c r="J499" s="1"/>
      <c r="K499" s="1"/>
    </row>
    <row r="500" spans="1:11" ht="12.75" customHeight="1" outlineLevel="2">
      <c r="A500" s="17" t="s">
        <v>743</v>
      </c>
      <c r="B500" s="17">
        <v>102042</v>
      </c>
      <c r="C500" s="17" t="s">
        <v>18</v>
      </c>
      <c r="D500" s="18" t="s">
        <v>744</v>
      </c>
      <c r="E500" s="17" t="s">
        <v>20</v>
      </c>
      <c r="F500" s="19">
        <v>24.3</v>
      </c>
      <c r="G500" s="20"/>
      <c r="H500" s="20">
        <f t="shared" si="134"/>
        <v>0</v>
      </c>
      <c r="I500" s="20">
        <f t="shared" si="135"/>
        <v>0</v>
      </c>
      <c r="J500" s="1"/>
      <c r="K500" s="1"/>
    </row>
    <row r="501" spans="1:11" ht="12.75" customHeight="1" outlineLevel="2">
      <c r="A501" s="17" t="s">
        <v>745</v>
      </c>
      <c r="B501" s="17">
        <v>61106</v>
      </c>
      <c r="C501" s="17" t="s">
        <v>24</v>
      </c>
      <c r="D501" s="18" t="s">
        <v>544</v>
      </c>
      <c r="E501" s="17" t="s">
        <v>20</v>
      </c>
      <c r="F501" s="19">
        <v>24.3</v>
      </c>
      <c r="G501" s="20"/>
      <c r="H501" s="20">
        <f t="shared" si="134"/>
        <v>0</v>
      </c>
      <c r="I501" s="20">
        <f t="shared" si="135"/>
        <v>0</v>
      </c>
      <c r="J501" s="1"/>
      <c r="K501" s="1"/>
    </row>
    <row r="502" spans="1:11" ht="12.75" customHeight="1" outlineLevel="2">
      <c r="A502" s="17" t="s">
        <v>746</v>
      </c>
      <c r="B502" s="17">
        <v>52004</v>
      </c>
      <c r="C502" s="17" t="s">
        <v>24</v>
      </c>
      <c r="D502" s="18" t="s">
        <v>177</v>
      </c>
      <c r="E502" s="17" t="s">
        <v>175</v>
      </c>
      <c r="F502" s="19">
        <v>152</v>
      </c>
      <c r="G502" s="20"/>
      <c r="H502" s="20">
        <f t="shared" si="134"/>
        <v>0</v>
      </c>
      <c r="I502" s="20">
        <f t="shared" si="135"/>
        <v>0</v>
      </c>
      <c r="J502" s="1"/>
      <c r="K502" s="1"/>
    </row>
    <row r="503" spans="1:11" ht="12.75" customHeight="1" outlineLevel="2">
      <c r="A503" s="17" t="s">
        <v>747</v>
      </c>
      <c r="B503" s="17">
        <v>52005</v>
      </c>
      <c r="C503" s="17" t="s">
        <v>24</v>
      </c>
      <c r="D503" s="18" t="s">
        <v>487</v>
      </c>
      <c r="E503" s="17" t="s">
        <v>175</v>
      </c>
      <c r="F503" s="19">
        <v>240</v>
      </c>
      <c r="G503" s="20"/>
      <c r="H503" s="20">
        <f t="shared" si="134"/>
        <v>0</v>
      </c>
      <c r="I503" s="20">
        <f t="shared" si="135"/>
        <v>0</v>
      </c>
      <c r="J503" s="1"/>
      <c r="K503" s="1"/>
    </row>
    <row r="504" spans="1:11" ht="12.75" customHeight="1" outlineLevel="2">
      <c r="A504" s="17" t="s">
        <v>748</v>
      </c>
      <c r="B504" s="17">
        <v>60802</v>
      </c>
      <c r="C504" s="17" t="s">
        <v>24</v>
      </c>
      <c r="D504" s="18" t="s">
        <v>492</v>
      </c>
      <c r="E504" s="17" t="s">
        <v>36</v>
      </c>
      <c r="F504" s="19">
        <v>4</v>
      </c>
      <c r="G504" s="20"/>
      <c r="H504" s="20">
        <f t="shared" si="134"/>
        <v>0</v>
      </c>
      <c r="I504" s="20">
        <f t="shared" si="135"/>
        <v>0</v>
      </c>
      <c r="J504" s="1"/>
      <c r="K504" s="1"/>
    </row>
    <row r="505" spans="1:11" ht="12.75" customHeight="1" outlineLevel="1">
      <c r="A505" s="12" t="s">
        <v>749</v>
      </c>
      <c r="B505" s="12"/>
      <c r="C505" s="12"/>
      <c r="D505" s="13" t="s">
        <v>750</v>
      </c>
      <c r="E505" s="13"/>
      <c r="F505" s="14"/>
      <c r="G505" s="15"/>
      <c r="H505" s="15"/>
      <c r="I505" s="16">
        <f>I506+I511+I516</f>
        <v>0</v>
      </c>
      <c r="J505" s="1"/>
      <c r="K505" s="1"/>
    </row>
    <row r="506" spans="1:11" ht="12.75" customHeight="1" outlineLevel="2">
      <c r="A506" s="12" t="s">
        <v>751</v>
      </c>
      <c r="B506" s="12"/>
      <c r="C506" s="12"/>
      <c r="D506" s="13" t="s">
        <v>752</v>
      </c>
      <c r="E506" s="13"/>
      <c r="F506" s="14"/>
      <c r="G506" s="15"/>
      <c r="H506" s="15"/>
      <c r="I506" s="16">
        <f>SUM(I507:I510)</f>
        <v>0</v>
      </c>
      <c r="J506" s="1"/>
      <c r="K506" s="1"/>
    </row>
    <row r="507" spans="1:11" ht="12.75" customHeight="1" outlineLevel="2">
      <c r="A507" s="17" t="s">
        <v>753</v>
      </c>
      <c r="B507" s="17">
        <v>100201</v>
      </c>
      <c r="C507" s="17" t="s">
        <v>24</v>
      </c>
      <c r="D507" s="18" t="s">
        <v>179</v>
      </c>
      <c r="E507" s="17" t="s">
        <v>20</v>
      </c>
      <c r="F507" s="19">
        <v>344.9</v>
      </c>
      <c r="G507" s="20"/>
      <c r="H507" s="20">
        <f t="shared" ref="H507:H510" si="136">TRUNC(G507*(1+$G$3),2)</f>
        <v>0</v>
      </c>
      <c r="I507" s="20">
        <f t="shared" ref="I507:I510" si="137">H507*F507</f>
        <v>0</v>
      </c>
      <c r="J507" s="1"/>
      <c r="K507" s="1"/>
    </row>
    <row r="508" spans="1:11" ht="12.75" customHeight="1" outlineLevel="2">
      <c r="A508" s="17" t="s">
        <v>754</v>
      </c>
      <c r="B508" s="17">
        <v>200104</v>
      </c>
      <c r="C508" s="17" t="s">
        <v>24</v>
      </c>
      <c r="D508" s="18" t="s">
        <v>567</v>
      </c>
      <c r="E508" s="17" t="s">
        <v>20</v>
      </c>
      <c r="F508" s="19">
        <v>815.32</v>
      </c>
      <c r="G508" s="20"/>
      <c r="H508" s="20">
        <f t="shared" si="136"/>
        <v>0</v>
      </c>
      <c r="I508" s="20">
        <f t="shared" si="137"/>
        <v>0</v>
      </c>
      <c r="J508" s="1"/>
      <c r="K508" s="1"/>
    </row>
    <row r="509" spans="1:11" ht="12.75" customHeight="1" outlineLevel="2">
      <c r="A509" s="17" t="s">
        <v>755</v>
      </c>
      <c r="B509" s="17">
        <v>200200</v>
      </c>
      <c r="C509" s="17" t="s">
        <v>24</v>
      </c>
      <c r="D509" s="18" t="s">
        <v>183</v>
      </c>
      <c r="E509" s="17" t="s">
        <v>20</v>
      </c>
      <c r="F509" s="19">
        <v>815.32</v>
      </c>
      <c r="G509" s="20"/>
      <c r="H509" s="20">
        <f t="shared" si="136"/>
        <v>0</v>
      </c>
      <c r="I509" s="20">
        <f t="shared" si="137"/>
        <v>0</v>
      </c>
      <c r="J509" s="1"/>
      <c r="K509" s="1"/>
    </row>
    <row r="510" spans="1:11" ht="12.75" customHeight="1" outlineLevel="2">
      <c r="A510" s="17" t="s">
        <v>756</v>
      </c>
      <c r="B510" s="17">
        <v>200505</v>
      </c>
      <c r="C510" s="17" t="s">
        <v>24</v>
      </c>
      <c r="D510" s="18" t="s">
        <v>570</v>
      </c>
      <c r="E510" s="17" t="s">
        <v>20</v>
      </c>
      <c r="F510" s="19">
        <v>815.32</v>
      </c>
      <c r="G510" s="20"/>
      <c r="H510" s="20">
        <f t="shared" si="136"/>
        <v>0</v>
      </c>
      <c r="I510" s="20">
        <f t="shared" si="137"/>
        <v>0</v>
      </c>
      <c r="J510" s="1"/>
      <c r="K510" s="1"/>
    </row>
    <row r="511" spans="1:11" ht="12.75" customHeight="1" outlineLevel="2">
      <c r="A511" s="12" t="s">
        <v>757</v>
      </c>
      <c r="B511" s="12"/>
      <c r="C511" s="12"/>
      <c r="D511" s="13" t="s">
        <v>758</v>
      </c>
      <c r="E511" s="13"/>
      <c r="F511" s="14"/>
      <c r="G511" s="15"/>
      <c r="H511" s="15"/>
      <c r="I511" s="16">
        <f>SUM(I512:I515)</f>
        <v>0</v>
      </c>
      <c r="J511" s="1"/>
      <c r="K511" s="1"/>
    </row>
    <row r="512" spans="1:11" ht="12.75" customHeight="1" outlineLevel="2">
      <c r="A512" s="17" t="s">
        <v>759</v>
      </c>
      <c r="B512" s="17">
        <v>100201</v>
      </c>
      <c r="C512" s="17" t="s">
        <v>24</v>
      </c>
      <c r="D512" s="18" t="s">
        <v>179</v>
      </c>
      <c r="E512" s="17" t="s">
        <v>20</v>
      </c>
      <c r="F512" s="19">
        <v>307.3</v>
      </c>
      <c r="G512" s="20"/>
      <c r="H512" s="20">
        <f t="shared" ref="H512:H515" si="138">TRUNC(G512*(1+$G$3),2)</f>
        <v>0</v>
      </c>
      <c r="I512" s="20">
        <f t="shared" ref="I512:I515" si="139">H512*F512</f>
        <v>0</v>
      </c>
      <c r="J512" s="1"/>
      <c r="K512" s="1"/>
    </row>
    <row r="513" spans="1:11" ht="12.75" customHeight="1" outlineLevel="2">
      <c r="A513" s="17" t="s">
        <v>760</v>
      </c>
      <c r="B513" s="17">
        <v>200104</v>
      </c>
      <c r="C513" s="17" t="s">
        <v>24</v>
      </c>
      <c r="D513" s="18" t="s">
        <v>567</v>
      </c>
      <c r="E513" s="17" t="s">
        <v>20</v>
      </c>
      <c r="F513" s="19">
        <v>725.16</v>
      </c>
      <c r="G513" s="20"/>
      <c r="H513" s="20">
        <f t="shared" si="138"/>
        <v>0</v>
      </c>
      <c r="I513" s="20">
        <f t="shared" si="139"/>
        <v>0</v>
      </c>
      <c r="J513" s="1"/>
      <c r="K513" s="1"/>
    </row>
    <row r="514" spans="1:11" ht="12.75" customHeight="1" outlineLevel="2">
      <c r="A514" s="17" t="s">
        <v>761</v>
      </c>
      <c r="B514" s="17">
        <v>200200</v>
      </c>
      <c r="C514" s="17" t="s">
        <v>24</v>
      </c>
      <c r="D514" s="18" t="s">
        <v>183</v>
      </c>
      <c r="E514" s="17" t="s">
        <v>20</v>
      </c>
      <c r="F514" s="19">
        <v>725.16</v>
      </c>
      <c r="G514" s="20"/>
      <c r="H514" s="20">
        <f t="shared" si="138"/>
        <v>0</v>
      </c>
      <c r="I514" s="20">
        <f t="shared" si="139"/>
        <v>0</v>
      </c>
      <c r="J514" s="1"/>
      <c r="K514" s="1"/>
    </row>
    <row r="515" spans="1:11" ht="12.75" customHeight="1" outlineLevel="2">
      <c r="A515" s="17" t="s">
        <v>762</v>
      </c>
      <c r="B515" s="17">
        <v>200505</v>
      </c>
      <c r="C515" s="17" t="s">
        <v>24</v>
      </c>
      <c r="D515" s="18" t="s">
        <v>570</v>
      </c>
      <c r="E515" s="17" t="s">
        <v>20</v>
      </c>
      <c r="F515" s="19">
        <v>725.16</v>
      </c>
      <c r="G515" s="20"/>
      <c r="H515" s="20">
        <f t="shared" si="138"/>
        <v>0</v>
      </c>
      <c r="I515" s="20">
        <f t="shared" si="139"/>
        <v>0</v>
      </c>
      <c r="J515" s="1"/>
      <c r="K515" s="1"/>
    </row>
    <row r="516" spans="1:11" ht="12.75" customHeight="1" outlineLevel="2">
      <c r="A516" s="12" t="s">
        <v>763</v>
      </c>
      <c r="B516" s="12"/>
      <c r="C516" s="12"/>
      <c r="D516" s="13" t="s">
        <v>764</v>
      </c>
      <c r="E516" s="13"/>
      <c r="F516" s="14"/>
      <c r="G516" s="15"/>
      <c r="H516" s="15"/>
      <c r="I516" s="16">
        <f>SUM(I517:I520)</f>
        <v>0</v>
      </c>
      <c r="J516" s="1"/>
      <c r="K516" s="1"/>
    </row>
    <row r="517" spans="1:11" ht="12.75" customHeight="1" outlineLevel="2">
      <c r="A517" s="17" t="s">
        <v>765</v>
      </c>
      <c r="B517" s="17">
        <v>100201</v>
      </c>
      <c r="C517" s="17" t="s">
        <v>24</v>
      </c>
      <c r="D517" s="18" t="s">
        <v>179</v>
      </c>
      <c r="E517" s="17" t="s">
        <v>20</v>
      </c>
      <c r="F517" s="19">
        <v>136.63</v>
      </c>
      <c r="G517" s="20"/>
      <c r="H517" s="20">
        <f t="shared" ref="H517:H520" si="140">TRUNC(G517*(1+$G$3),2)</f>
        <v>0</v>
      </c>
      <c r="I517" s="20">
        <f t="shared" ref="I517:I520" si="141">H517*F517</f>
        <v>0</v>
      </c>
      <c r="J517" s="1"/>
      <c r="K517" s="1"/>
    </row>
    <row r="518" spans="1:11" ht="12.75" customHeight="1" outlineLevel="2">
      <c r="A518" s="17" t="s">
        <v>766</v>
      </c>
      <c r="B518" s="17">
        <v>200104</v>
      </c>
      <c r="C518" s="17" t="s">
        <v>24</v>
      </c>
      <c r="D518" s="18" t="s">
        <v>567</v>
      </c>
      <c r="E518" s="17" t="s">
        <v>20</v>
      </c>
      <c r="F518" s="19">
        <v>273.26</v>
      </c>
      <c r="G518" s="20"/>
      <c r="H518" s="20">
        <f t="shared" si="140"/>
        <v>0</v>
      </c>
      <c r="I518" s="20">
        <f t="shared" si="141"/>
        <v>0</v>
      </c>
      <c r="J518" s="1"/>
      <c r="K518" s="1"/>
    </row>
    <row r="519" spans="1:11" ht="12.75" customHeight="1" outlineLevel="2">
      <c r="A519" s="17" t="s">
        <v>767</v>
      </c>
      <c r="B519" s="17">
        <v>200200</v>
      </c>
      <c r="C519" s="17" t="s">
        <v>24</v>
      </c>
      <c r="D519" s="18" t="s">
        <v>183</v>
      </c>
      <c r="E519" s="17" t="s">
        <v>20</v>
      </c>
      <c r="F519" s="19">
        <v>273.26</v>
      </c>
      <c r="G519" s="20"/>
      <c r="H519" s="20">
        <f t="shared" si="140"/>
        <v>0</v>
      </c>
      <c r="I519" s="20">
        <f t="shared" si="141"/>
        <v>0</v>
      </c>
      <c r="J519" s="1"/>
      <c r="K519" s="1"/>
    </row>
    <row r="520" spans="1:11" ht="12.75" customHeight="1" outlineLevel="2">
      <c r="A520" s="17" t="s">
        <v>768</v>
      </c>
      <c r="B520" s="17">
        <v>200505</v>
      </c>
      <c r="C520" s="17" t="s">
        <v>24</v>
      </c>
      <c r="D520" s="18" t="s">
        <v>570</v>
      </c>
      <c r="E520" s="17" t="s">
        <v>20</v>
      </c>
      <c r="F520" s="19">
        <v>273.26</v>
      </c>
      <c r="G520" s="20"/>
      <c r="H520" s="20">
        <f t="shared" si="140"/>
        <v>0</v>
      </c>
      <c r="I520" s="20">
        <f t="shared" si="141"/>
        <v>0</v>
      </c>
      <c r="J520" s="1"/>
      <c r="K520" s="1"/>
    </row>
    <row r="521" spans="1:11" ht="12.75" customHeight="1" outlineLevel="1">
      <c r="A521" s="12" t="s">
        <v>769</v>
      </c>
      <c r="B521" s="12"/>
      <c r="C521" s="12"/>
      <c r="D521" s="13" t="s">
        <v>770</v>
      </c>
      <c r="E521" s="13"/>
      <c r="F521" s="14"/>
      <c r="G521" s="15"/>
      <c r="H521" s="15"/>
      <c r="I521" s="16">
        <f>SUM(I522:I525)</f>
        <v>0</v>
      </c>
      <c r="J521" s="1"/>
      <c r="K521" s="1"/>
    </row>
    <row r="522" spans="1:11" ht="12.75" customHeight="1" outlineLevel="2">
      <c r="A522" s="17" t="s">
        <v>771</v>
      </c>
      <c r="B522" s="17">
        <v>41140</v>
      </c>
      <c r="C522" s="17" t="s">
        <v>24</v>
      </c>
      <c r="D522" s="18" t="s">
        <v>58</v>
      </c>
      <c r="E522" s="17" t="s">
        <v>20</v>
      </c>
      <c r="F522" s="19">
        <v>474.71</v>
      </c>
      <c r="G522" s="20"/>
      <c r="H522" s="20">
        <f t="shared" ref="H522:H525" si="142">TRUNC(G522*(1+$G$3),2)</f>
        <v>0</v>
      </c>
      <c r="I522" s="20">
        <f t="shared" ref="I522:I525" si="143">H522*F522</f>
        <v>0</v>
      </c>
      <c r="J522" s="1"/>
      <c r="K522" s="1"/>
    </row>
    <row r="523" spans="1:11" ht="12.75" customHeight="1" outlineLevel="2">
      <c r="A523" s="17" t="s">
        <v>772</v>
      </c>
      <c r="B523" s="17">
        <v>41002</v>
      </c>
      <c r="C523" s="17" t="s">
        <v>24</v>
      </c>
      <c r="D523" s="18" t="s">
        <v>60</v>
      </c>
      <c r="E523" s="17" t="s">
        <v>20</v>
      </c>
      <c r="F523" s="19">
        <v>474.71</v>
      </c>
      <c r="G523" s="20"/>
      <c r="H523" s="20">
        <f t="shared" si="142"/>
        <v>0</v>
      </c>
      <c r="I523" s="20">
        <f t="shared" si="143"/>
        <v>0</v>
      </c>
      <c r="J523" s="1"/>
      <c r="K523" s="1"/>
    </row>
    <row r="524" spans="1:11" ht="12.75" customHeight="1" outlineLevel="2">
      <c r="A524" s="17" t="s">
        <v>773</v>
      </c>
      <c r="B524" s="17">
        <v>51027</v>
      </c>
      <c r="C524" s="17" t="s">
        <v>24</v>
      </c>
      <c r="D524" s="18" t="s">
        <v>398</v>
      </c>
      <c r="E524" s="17" t="s">
        <v>36</v>
      </c>
      <c r="F524" s="19">
        <v>237</v>
      </c>
      <c r="G524" s="20"/>
      <c r="H524" s="20">
        <f t="shared" si="142"/>
        <v>0</v>
      </c>
      <c r="I524" s="20">
        <f t="shared" si="143"/>
        <v>0</v>
      </c>
      <c r="J524" s="1"/>
      <c r="K524" s="1"/>
    </row>
    <row r="525" spans="1:11" ht="12.75" customHeight="1" outlineLevel="2">
      <c r="A525" s="17" t="s">
        <v>774</v>
      </c>
      <c r="B525" s="17">
        <v>221101</v>
      </c>
      <c r="C525" s="17" t="s">
        <v>24</v>
      </c>
      <c r="D525" s="18" t="s">
        <v>595</v>
      </c>
      <c r="E525" s="17" t="s">
        <v>20</v>
      </c>
      <c r="F525" s="19">
        <v>474.71</v>
      </c>
      <c r="G525" s="20"/>
      <c r="H525" s="20">
        <f t="shared" si="142"/>
        <v>0</v>
      </c>
      <c r="I525" s="20">
        <f t="shared" si="143"/>
        <v>0</v>
      </c>
      <c r="J525" s="1"/>
      <c r="K525" s="1"/>
    </row>
    <row r="526" spans="1:11" ht="12.75" customHeight="1" outlineLevel="1">
      <c r="A526" s="12" t="s">
        <v>775</v>
      </c>
      <c r="B526" s="12"/>
      <c r="C526" s="12"/>
      <c r="D526" s="13" t="s">
        <v>776</v>
      </c>
      <c r="E526" s="13"/>
      <c r="F526" s="14"/>
      <c r="G526" s="15"/>
      <c r="H526" s="15"/>
      <c r="I526" s="16">
        <f>SUM(I527:I532)</f>
        <v>0</v>
      </c>
      <c r="J526" s="1"/>
      <c r="K526" s="1"/>
    </row>
    <row r="527" spans="1:11" ht="12.75" customHeight="1" outlineLevel="2">
      <c r="A527" s="17" t="s">
        <v>777</v>
      </c>
      <c r="B527" s="17">
        <v>88495</v>
      </c>
      <c r="C527" s="17" t="s">
        <v>18</v>
      </c>
      <c r="D527" s="18" t="s">
        <v>599</v>
      </c>
      <c r="E527" s="17" t="s">
        <v>20</v>
      </c>
      <c r="F527" s="19">
        <v>1583.25</v>
      </c>
      <c r="G527" s="20"/>
      <c r="H527" s="20">
        <f t="shared" ref="H527:H532" si="144">TRUNC(G527*(1+$G$3),2)</f>
        <v>0</v>
      </c>
      <c r="I527" s="20">
        <f t="shared" ref="I527:I532" si="145">H527*F527</f>
        <v>0</v>
      </c>
      <c r="J527" s="1"/>
      <c r="K527" s="1"/>
    </row>
    <row r="528" spans="1:11" ht="12.75" customHeight="1" outlineLevel="2">
      <c r="A528" s="17" t="s">
        <v>778</v>
      </c>
      <c r="B528" s="17">
        <v>261304</v>
      </c>
      <c r="C528" s="17" t="s">
        <v>24</v>
      </c>
      <c r="D528" s="18" t="s">
        <v>601</v>
      </c>
      <c r="E528" s="17" t="s">
        <v>20</v>
      </c>
      <c r="F528" s="19">
        <v>957.34</v>
      </c>
      <c r="G528" s="20"/>
      <c r="H528" s="20">
        <f t="shared" si="144"/>
        <v>0</v>
      </c>
      <c r="I528" s="20">
        <f t="shared" si="145"/>
        <v>0</v>
      </c>
      <c r="J528" s="1"/>
      <c r="K528" s="1"/>
    </row>
    <row r="529" spans="1:11" ht="12.75" customHeight="1" outlineLevel="2">
      <c r="A529" s="17" t="s">
        <v>779</v>
      </c>
      <c r="B529" s="17">
        <v>261000</v>
      </c>
      <c r="C529" s="17" t="s">
        <v>24</v>
      </c>
      <c r="D529" s="18" t="s">
        <v>187</v>
      </c>
      <c r="E529" s="17" t="s">
        <v>20</v>
      </c>
      <c r="F529" s="19">
        <v>957.34</v>
      </c>
      <c r="G529" s="20"/>
      <c r="H529" s="20">
        <f t="shared" si="144"/>
        <v>0</v>
      </c>
      <c r="I529" s="20">
        <f t="shared" si="145"/>
        <v>0</v>
      </c>
      <c r="J529" s="1"/>
      <c r="K529" s="1"/>
    </row>
    <row r="530" spans="1:11" ht="12.75" customHeight="1" outlineLevel="2">
      <c r="A530" s="17" t="s">
        <v>780</v>
      </c>
      <c r="B530" s="17">
        <v>261300</v>
      </c>
      <c r="C530" s="17" t="s">
        <v>24</v>
      </c>
      <c r="D530" s="18" t="s">
        <v>604</v>
      </c>
      <c r="E530" s="17" t="s">
        <v>20</v>
      </c>
      <c r="F530" s="19">
        <v>625.91</v>
      </c>
      <c r="G530" s="20"/>
      <c r="H530" s="20">
        <f t="shared" si="144"/>
        <v>0</v>
      </c>
      <c r="I530" s="20">
        <f t="shared" si="145"/>
        <v>0</v>
      </c>
      <c r="J530" s="1"/>
      <c r="K530" s="1"/>
    </row>
    <row r="531" spans="1:11" ht="12.75" customHeight="1" outlineLevel="2">
      <c r="A531" s="17" t="s">
        <v>781</v>
      </c>
      <c r="B531" s="17">
        <v>261308</v>
      </c>
      <c r="C531" s="17" t="s">
        <v>24</v>
      </c>
      <c r="D531" s="18" t="s">
        <v>606</v>
      </c>
      <c r="E531" s="17" t="s">
        <v>20</v>
      </c>
      <c r="F531" s="19">
        <v>625.91</v>
      </c>
      <c r="G531" s="20"/>
      <c r="H531" s="20">
        <f t="shared" si="144"/>
        <v>0</v>
      </c>
      <c r="I531" s="20">
        <f t="shared" si="145"/>
        <v>0</v>
      </c>
      <c r="J531" s="1"/>
      <c r="K531" s="1"/>
    </row>
    <row r="532" spans="1:11" ht="12.75" customHeight="1" outlineLevel="2">
      <c r="A532" s="17" t="s">
        <v>782</v>
      </c>
      <c r="B532" s="17">
        <v>120319</v>
      </c>
      <c r="C532" s="17" t="s">
        <v>421</v>
      </c>
      <c r="D532" s="18" t="s">
        <v>608</v>
      </c>
      <c r="E532" s="17" t="s">
        <v>20</v>
      </c>
      <c r="F532" s="19">
        <v>163.13</v>
      </c>
      <c r="G532" s="20"/>
      <c r="H532" s="20">
        <f t="shared" si="144"/>
        <v>0</v>
      </c>
      <c r="I532" s="20">
        <f t="shared" si="145"/>
        <v>0</v>
      </c>
      <c r="J532" s="1"/>
      <c r="K532" s="1"/>
    </row>
    <row r="533" spans="1:11" ht="12.75" customHeight="1" outlineLevel="1">
      <c r="A533" s="12" t="s">
        <v>783</v>
      </c>
      <c r="B533" s="12"/>
      <c r="C533" s="12"/>
      <c r="D533" s="13" t="s">
        <v>784</v>
      </c>
      <c r="E533" s="13"/>
      <c r="F533" s="14"/>
      <c r="G533" s="15"/>
      <c r="H533" s="15"/>
      <c r="I533" s="16">
        <f>SUM(I534:I537)</f>
        <v>0</v>
      </c>
      <c r="J533" s="1"/>
      <c r="K533" s="1"/>
    </row>
    <row r="534" spans="1:11" ht="12.75" customHeight="1" outlineLevel="2">
      <c r="A534" s="17" t="s">
        <v>785</v>
      </c>
      <c r="B534" s="17">
        <v>210515</v>
      </c>
      <c r="C534" s="17" t="s">
        <v>24</v>
      </c>
      <c r="D534" s="18" t="s">
        <v>616</v>
      </c>
      <c r="E534" s="17" t="s">
        <v>20</v>
      </c>
      <c r="F534" s="19">
        <v>465.85</v>
      </c>
      <c r="G534" s="20"/>
      <c r="H534" s="20">
        <f t="shared" ref="H534:H537" si="146">TRUNC(G534*(1+$G$3),2)</f>
        <v>0</v>
      </c>
      <c r="I534" s="20">
        <f t="shared" ref="I534:I537" si="147">H534*F534</f>
        <v>0</v>
      </c>
      <c r="J534" s="1"/>
      <c r="K534" s="1"/>
    </row>
    <row r="535" spans="1:11" ht="12.75" customHeight="1" outlineLevel="2">
      <c r="A535" s="17" t="s">
        <v>786</v>
      </c>
      <c r="B535" s="17">
        <v>261304</v>
      </c>
      <c r="C535" s="17" t="s">
        <v>24</v>
      </c>
      <c r="D535" s="18" t="s">
        <v>601</v>
      </c>
      <c r="E535" s="17" t="s">
        <v>20</v>
      </c>
      <c r="F535" s="19">
        <v>465.85</v>
      </c>
      <c r="G535" s="20"/>
      <c r="H535" s="20">
        <f t="shared" si="146"/>
        <v>0</v>
      </c>
      <c r="I535" s="20">
        <f t="shared" si="147"/>
        <v>0</v>
      </c>
      <c r="J535" s="1"/>
      <c r="K535" s="1"/>
    </row>
    <row r="536" spans="1:11" ht="12.75" customHeight="1" outlineLevel="2">
      <c r="A536" s="17" t="s">
        <v>787</v>
      </c>
      <c r="B536" s="17">
        <v>88494</v>
      </c>
      <c r="C536" s="17" t="s">
        <v>18</v>
      </c>
      <c r="D536" s="18" t="s">
        <v>613</v>
      </c>
      <c r="E536" s="17" t="s">
        <v>20</v>
      </c>
      <c r="F536" s="19">
        <v>465.85</v>
      </c>
      <c r="G536" s="20"/>
      <c r="H536" s="20">
        <f t="shared" si="146"/>
        <v>0</v>
      </c>
      <c r="I536" s="20">
        <f t="shared" si="147"/>
        <v>0</v>
      </c>
      <c r="J536" s="1"/>
      <c r="K536" s="1"/>
    </row>
    <row r="537" spans="1:11" ht="12.75" customHeight="1" outlineLevel="2">
      <c r="A537" s="17" t="s">
        <v>788</v>
      </c>
      <c r="B537" s="17">
        <v>261000</v>
      </c>
      <c r="C537" s="17" t="s">
        <v>24</v>
      </c>
      <c r="D537" s="18" t="s">
        <v>187</v>
      </c>
      <c r="E537" s="17" t="s">
        <v>20</v>
      </c>
      <c r="F537" s="19">
        <v>465.85</v>
      </c>
      <c r="G537" s="20"/>
      <c r="H537" s="20">
        <f t="shared" si="146"/>
        <v>0</v>
      </c>
      <c r="I537" s="20">
        <f t="shared" si="147"/>
        <v>0</v>
      </c>
      <c r="J537" s="1"/>
      <c r="K537" s="1"/>
    </row>
    <row r="538" spans="1:11" ht="12.75" customHeight="1" outlineLevel="1">
      <c r="A538" s="12" t="s">
        <v>789</v>
      </c>
      <c r="B538" s="12"/>
      <c r="C538" s="12"/>
      <c r="D538" s="13" t="s">
        <v>790</v>
      </c>
      <c r="E538" s="13"/>
      <c r="F538" s="14"/>
      <c r="G538" s="15"/>
      <c r="H538" s="15"/>
      <c r="I538" s="16">
        <f>SUM(I539:I540)</f>
        <v>0</v>
      </c>
      <c r="J538" s="1"/>
      <c r="K538" s="1"/>
    </row>
    <row r="539" spans="1:11" ht="12.75" customHeight="1" outlineLevel="2">
      <c r="A539" s="17" t="s">
        <v>791</v>
      </c>
      <c r="B539" s="17">
        <v>112651</v>
      </c>
      <c r="C539" s="17" t="s">
        <v>421</v>
      </c>
      <c r="D539" s="18" t="s">
        <v>622</v>
      </c>
      <c r="E539" s="17" t="s">
        <v>20</v>
      </c>
      <c r="F539" s="19">
        <v>62</v>
      </c>
      <c r="G539" s="20"/>
      <c r="H539" s="20">
        <f t="shared" ref="H539:H540" si="148">TRUNC(G539*(1+$G$3),2)</f>
        <v>0</v>
      </c>
      <c r="I539" s="20">
        <f t="shared" ref="I539:I540" si="149">H539*F539</f>
        <v>0</v>
      </c>
      <c r="J539" s="1"/>
      <c r="K539" s="1"/>
    </row>
    <row r="540" spans="1:11" ht="12.75" customHeight="1" outlineLevel="2">
      <c r="A540" s="17" t="s">
        <v>792</v>
      </c>
      <c r="B540" s="17">
        <v>180115</v>
      </c>
      <c r="C540" s="17" t="s">
        <v>24</v>
      </c>
      <c r="D540" s="18" t="s">
        <v>624</v>
      </c>
      <c r="E540" s="17" t="s">
        <v>20</v>
      </c>
      <c r="F540" s="19">
        <v>74</v>
      </c>
      <c r="G540" s="20"/>
      <c r="H540" s="20">
        <f t="shared" si="148"/>
        <v>0</v>
      </c>
      <c r="I540" s="20">
        <f t="shared" si="149"/>
        <v>0</v>
      </c>
      <c r="J540" s="1"/>
      <c r="K540" s="1"/>
    </row>
    <row r="541" spans="1:11" ht="12.75" customHeight="1" outlineLevel="1">
      <c r="A541" s="12" t="s">
        <v>793</v>
      </c>
      <c r="B541" s="12"/>
      <c r="C541" s="12"/>
      <c r="D541" s="13" t="s">
        <v>794</v>
      </c>
      <c r="E541" s="13"/>
      <c r="F541" s="14"/>
      <c r="G541" s="15"/>
      <c r="H541" s="15"/>
      <c r="I541" s="16">
        <f>SUM(I542:I544)</f>
        <v>0</v>
      </c>
      <c r="J541" s="1"/>
      <c r="K541" s="1"/>
    </row>
    <row r="542" spans="1:11" ht="12.75" customHeight="1" outlineLevel="2">
      <c r="A542" s="17" t="s">
        <v>795</v>
      </c>
      <c r="B542" s="17">
        <v>201410</v>
      </c>
      <c r="C542" s="17" t="s">
        <v>24</v>
      </c>
      <c r="D542" s="18" t="s">
        <v>628</v>
      </c>
      <c r="E542" s="17" t="s">
        <v>20</v>
      </c>
      <c r="F542" s="19">
        <v>31.08</v>
      </c>
      <c r="G542" s="20"/>
      <c r="H542" s="20">
        <f t="shared" ref="H542:H544" si="150">TRUNC(G542*(1+$G$3),2)</f>
        <v>0</v>
      </c>
      <c r="I542" s="20">
        <f t="shared" ref="I542:I544" si="151">H542*F542</f>
        <v>0</v>
      </c>
      <c r="J542" s="1"/>
      <c r="K542" s="1"/>
    </row>
    <row r="543" spans="1:11" ht="12.75" customHeight="1" outlineLevel="2">
      <c r="A543" s="17" t="s">
        <v>796</v>
      </c>
      <c r="B543" s="17">
        <v>98547</v>
      </c>
      <c r="C543" s="17" t="s">
        <v>18</v>
      </c>
      <c r="D543" s="18" t="s">
        <v>630</v>
      </c>
      <c r="E543" s="17" t="s">
        <v>20</v>
      </c>
      <c r="F543" s="19">
        <v>282.72000000000003</v>
      </c>
      <c r="G543" s="20"/>
      <c r="H543" s="20">
        <f t="shared" si="150"/>
        <v>0</v>
      </c>
      <c r="I543" s="20">
        <f t="shared" si="151"/>
        <v>0</v>
      </c>
      <c r="J543" s="1"/>
      <c r="K543" s="1"/>
    </row>
    <row r="544" spans="1:11" ht="12.75" customHeight="1" outlineLevel="2">
      <c r="A544" s="17" t="s">
        <v>797</v>
      </c>
      <c r="B544" s="17">
        <v>140201</v>
      </c>
      <c r="C544" s="17" t="s">
        <v>24</v>
      </c>
      <c r="D544" s="18" t="s">
        <v>632</v>
      </c>
      <c r="E544" s="17" t="s">
        <v>20</v>
      </c>
      <c r="F544" s="19">
        <v>282.72000000000003</v>
      </c>
      <c r="G544" s="20"/>
      <c r="H544" s="20">
        <f t="shared" si="150"/>
        <v>0</v>
      </c>
      <c r="I544" s="20">
        <f t="shared" si="151"/>
        <v>0</v>
      </c>
      <c r="J544" s="1"/>
      <c r="K544" s="1"/>
    </row>
    <row r="545" spans="1:11" ht="12.75" customHeight="1" outlineLevel="1">
      <c r="A545" s="12" t="s">
        <v>798</v>
      </c>
      <c r="B545" s="12"/>
      <c r="C545" s="12"/>
      <c r="D545" s="13" t="s">
        <v>799</v>
      </c>
      <c r="E545" s="13"/>
      <c r="F545" s="14"/>
      <c r="G545" s="15"/>
      <c r="H545" s="15"/>
      <c r="I545" s="16">
        <f>I546+I564+I568+I571+I573+I581+I593+I621+I624+I656+I661</f>
        <v>0</v>
      </c>
      <c r="J545" s="1"/>
      <c r="K545" s="1"/>
    </row>
    <row r="546" spans="1:11" ht="12.75" customHeight="1" outlineLevel="2">
      <c r="A546" s="12" t="s">
        <v>800</v>
      </c>
      <c r="B546" s="12"/>
      <c r="C546" s="12"/>
      <c r="D546" s="13" t="s">
        <v>801</v>
      </c>
      <c r="E546" s="13"/>
      <c r="F546" s="14"/>
      <c r="G546" s="15"/>
      <c r="H546" s="15"/>
      <c r="I546" s="16">
        <f>SUM(I547:I563)</f>
        <v>0</v>
      </c>
      <c r="J546" s="1"/>
      <c r="K546" s="1"/>
    </row>
    <row r="547" spans="1:11" ht="12.75" customHeight="1" outlineLevel="2">
      <c r="A547" s="17" t="s">
        <v>802</v>
      </c>
      <c r="B547" s="17">
        <v>52711</v>
      </c>
      <c r="C547" s="17" t="s">
        <v>421</v>
      </c>
      <c r="D547" s="18" t="s">
        <v>803</v>
      </c>
      <c r="E547" s="17" t="s">
        <v>146</v>
      </c>
      <c r="F547" s="19">
        <v>14</v>
      </c>
      <c r="G547" s="20"/>
      <c r="H547" s="20">
        <f t="shared" ref="H547:H563" si="152">TRUNC(G547*(1+$G$3),2)</f>
        <v>0</v>
      </c>
      <c r="I547" s="20">
        <f t="shared" ref="I547:I563" si="153">H547*F547</f>
        <v>0</v>
      </c>
      <c r="J547" s="1"/>
      <c r="K547" s="1"/>
    </row>
    <row r="548" spans="1:11" ht="12.75" customHeight="1" outlineLevel="2">
      <c r="A548" s="17" t="s">
        <v>804</v>
      </c>
      <c r="B548" s="17">
        <v>190402</v>
      </c>
      <c r="C548" s="17" t="s">
        <v>421</v>
      </c>
      <c r="D548" s="18" t="s">
        <v>805</v>
      </c>
      <c r="E548" s="17" t="s">
        <v>146</v>
      </c>
      <c r="F548" s="19">
        <v>14</v>
      </c>
      <c r="G548" s="20"/>
      <c r="H548" s="20">
        <f t="shared" si="152"/>
        <v>0</v>
      </c>
      <c r="I548" s="20">
        <f t="shared" si="153"/>
        <v>0</v>
      </c>
      <c r="J548" s="1"/>
      <c r="K548" s="1"/>
    </row>
    <row r="549" spans="1:11" ht="12.75" customHeight="1" outlineLevel="2">
      <c r="A549" s="17" t="s">
        <v>806</v>
      </c>
      <c r="B549" s="17">
        <v>52765</v>
      </c>
      <c r="C549" s="17" t="s">
        <v>421</v>
      </c>
      <c r="D549" s="18" t="s">
        <v>807</v>
      </c>
      <c r="E549" s="17" t="s">
        <v>146</v>
      </c>
      <c r="F549" s="19">
        <v>17</v>
      </c>
      <c r="G549" s="20"/>
      <c r="H549" s="20">
        <f t="shared" si="152"/>
        <v>0</v>
      </c>
      <c r="I549" s="20">
        <f t="shared" si="153"/>
        <v>0</v>
      </c>
      <c r="J549" s="1"/>
      <c r="K549" s="1"/>
    </row>
    <row r="550" spans="1:11" ht="12.75" customHeight="1" outlineLevel="2">
      <c r="A550" s="17" t="s">
        <v>808</v>
      </c>
      <c r="B550" s="17">
        <v>80721</v>
      </c>
      <c r="C550" s="17" t="s">
        <v>24</v>
      </c>
      <c r="D550" s="18" t="s">
        <v>809</v>
      </c>
      <c r="E550" s="17" t="s">
        <v>26</v>
      </c>
      <c r="F550" s="19">
        <v>17</v>
      </c>
      <c r="G550" s="20"/>
      <c r="H550" s="20">
        <f t="shared" si="152"/>
        <v>0</v>
      </c>
      <c r="I550" s="20">
        <f t="shared" si="153"/>
        <v>0</v>
      </c>
      <c r="J550" s="1"/>
      <c r="K550" s="1"/>
    </row>
    <row r="551" spans="1:11" ht="12.75" customHeight="1" outlineLevel="2">
      <c r="A551" s="17" t="s">
        <v>810</v>
      </c>
      <c r="B551" s="17">
        <v>52761</v>
      </c>
      <c r="C551" s="17" t="s">
        <v>421</v>
      </c>
      <c r="D551" s="18" t="s">
        <v>811</v>
      </c>
      <c r="E551" s="17" t="s">
        <v>146</v>
      </c>
      <c r="F551" s="19">
        <v>3</v>
      </c>
      <c r="G551" s="20"/>
      <c r="H551" s="20">
        <f t="shared" si="152"/>
        <v>0</v>
      </c>
      <c r="I551" s="20">
        <f t="shared" si="153"/>
        <v>0</v>
      </c>
      <c r="J551" s="1"/>
      <c r="K551" s="1"/>
    </row>
    <row r="552" spans="1:11" ht="12.75" customHeight="1" outlineLevel="2">
      <c r="A552" s="17" t="s">
        <v>812</v>
      </c>
      <c r="B552" s="17">
        <v>190068</v>
      </c>
      <c r="C552" s="17" t="s">
        <v>421</v>
      </c>
      <c r="D552" s="18" t="s">
        <v>813</v>
      </c>
      <c r="E552" s="17" t="s">
        <v>146</v>
      </c>
      <c r="F552" s="19">
        <v>3</v>
      </c>
      <c r="G552" s="20"/>
      <c r="H552" s="20">
        <f t="shared" si="152"/>
        <v>0</v>
      </c>
      <c r="I552" s="20">
        <f t="shared" si="153"/>
        <v>0</v>
      </c>
      <c r="J552" s="1"/>
      <c r="K552" s="1"/>
    </row>
    <row r="553" spans="1:11" ht="12.75" customHeight="1" outlineLevel="2">
      <c r="A553" s="17" t="s">
        <v>814</v>
      </c>
      <c r="B553" s="17">
        <v>52764</v>
      </c>
      <c r="C553" s="17" t="s">
        <v>421</v>
      </c>
      <c r="D553" s="18" t="s">
        <v>815</v>
      </c>
      <c r="E553" s="17" t="s">
        <v>146</v>
      </c>
      <c r="F553" s="19">
        <v>12</v>
      </c>
      <c r="G553" s="20"/>
      <c r="H553" s="20">
        <f t="shared" si="152"/>
        <v>0</v>
      </c>
      <c r="I553" s="20">
        <f t="shared" si="153"/>
        <v>0</v>
      </c>
      <c r="J553" s="1"/>
      <c r="K553" s="1"/>
    </row>
    <row r="554" spans="1:11" ht="12.75" customHeight="1" outlineLevel="2">
      <c r="A554" s="17" t="s">
        <v>816</v>
      </c>
      <c r="B554" s="17">
        <v>190434</v>
      </c>
      <c r="C554" s="17" t="s">
        <v>421</v>
      </c>
      <c r="D554" s="18" t="s">
        <v>817</v>
      </c>
      <c r="E554" s="17" t="s">
        <v>146</v>
      </c>
      <c r="F554" s="19">
        <v>12</v>
      </c>
      <c r="G554" s="20"/>
      <c r="H554" s="20">
        <f t="shared" si="152"/>
        <v>0</v>
      </c>
      <c r="I554" s="20">
        <f t="shared" si="153"/>
        <v>0</v>
      </c>
      <c r="J554" s="1"/>
      <c r="K554" s="1"/>
    </row>
    <row r="555" spans="1:11" ht="12.75" customHeight="1" outlineLevel="2">
      <c r="A555" s="17" t="s">
        <v>818</v>
      </c>
      <c r="B555" s="17">
        <v>52703</v>
      </c>
      <c r="C555" s="17" t="s">
        <v>421</v>
      </c>
      <c r="D555" s="18" t="s">
        <v>819</v>
      </c>
      <c r="E555" s="17" t="s">
        <v>146</v>
      </c>
      <c r="F555" s="19">
        <v>14</v>
      </c>
      <c r="G555" s="20"/>
      <c r="H555" s="20">
        <f t="shared" si="152"/>
        <v>0</v>
      </c>
      <c r="I555" s="20">
        <f t="shared" si="153"/>
        <v>0</v>
      </c>
      <c r="J555" s="1"/>
      <c r="K555" s="1"/>
    </row>
    <row r="556" spans="1:11" ht="12.75" customHeight="1" outlineLevel="2">
      <c r="A556" s="17" t="s">
        <v>820</v>
      </c>
      <c r="B556" s="17">
        <v>190519</v>
      </c>
      <c r="C556" s="17" t="s">
        <v>421</v>
      </c>
      <c r="D556" s="18" t="s">
        <v>821</v>
      </c>
      <c r="E556" s="17" t="s">
        <v>146</v>
      </c>
      <c r="F556" s="19">
        <v>14</v>
      </c>
      <c r="G556" s="20"/>
      <c r="H556" s="20">
        <f t="shared" si="152"/>
        <v>0</v>
      </c>
      <c r="I556" s="20">
        <f t="shared" si="153"/>
        <v>0</v>
      </c>
      <c r="J556" s="1"/>
      <c r="K556" s="1"/>
    </row>
    <row r="557" spans="1:11" ht="12.75" customHeight="1" outlineLevel="2">
      <c r="A557" s="17" t="s">
        <v>822</v>
      </c>
      <c r="B557" s="17">
        <v>23219</v>
      </c>
      <c r="C557" s="17" t="s">
        <v>421</v>
      </c>
      <c r="D557" s="18" t="s">
        <v>823</v>
      </c>
      <c r="E557" s="17" t="s">
        <v>146</v>
      </c>
      <c r="F557" s="19">
        <v>14</v>
      </c>
      <c r="G557" s="20"/>
      <c r="H557" s="20">
        <f t="shared" si="152"/>
        <v>0</v>
      </c>
      <c r="I557" s="20">
        <f t="shared" si="153"/>
        <v>0</v>
      </c>
      <c r="J557" s="1"/>
      <c r="K557" s="1"/>
    </row>
    <row r="558" spans="1:11" ht="12.75" customHeight="1" outlineLevel="2">
      <c r="A558" s="17" t="s">
        <v>824</v>
      </c>
      <c r="B558" s="17">
        <v>190239</v>
      </c>
      <c r="C558" s="17" t="s">
        <v>421</v>
      </c>
      <c r="D558" s="18" t="s">
        <v>825</v>
      </c>
      <c r="E558" s="17" t="s">
        <v>146</v>
      </c>
      <c r="F558" s="19">
        <v>14</v>
      </c>
      <c r="G558" s="20"/>
      <c r="H558" s="20">
        <f t="shared" si="152"/>
        <v>0</v>
      </c>
      <c r="I558" s="20">
        <f t="shared" si="153"/>
        <v>0</v>
      </c>
      <c r="J558" s="1"/>
      <c r="K558" s="1"/>
    </row>
    <row r="559" spans="1:11" ht="12.75" customHeight="1" outlineLevel="2">
      <c r="A559" s="17" t="s">
        <v>826</v>
      </c>
      <c r="B559" s="17">
        <v>52850</v>
      </c>
      <c r="C559" s="17" t="s">
        <v>421</v>
      </c>
      <c r="D559" s="18" t="s">
        <v>827</v>
      </c>
      <c r="E559" s="17" t="s">
        <v>146</v>
      </c>
      <c r="F559" s="19">
        <v>27</v>
      </c>
      <c r="G559" s="20"/>
      <c r="H559" s="20">
        <f t="shared" si="152"/>
        <v>0</v>
      </c>
      <c r="I559" s="20">
        <f t="shared" si="153"/>
        <v>0</v>
      </c>
      <c r="J559" s="1"/>
      <c r="K559" s="1"/>
    </row>
    <row r="560" spans="1:11" ht="12.75" customHeight="1" outlineLevel="2">
      <c r="A560" s="17" t="s">
        <v>828</v>
      </c>
      <c r="B560" s="17">
        <v>190492</v>
      </c>
      <c r="C560" s="17" t="s">
        <v>421</v>
      </c>
      <c r="D560" s="18" t="s">
        <v>829</v>
      </c>
      <c r="E560" s="17" t="s">
        <v>146</v>
      </c>
      <c r="F560" s="19">
        <v>24</v>
      </c>
      <c r="G560" s="20"/>
      <c r="H560" s="20">
        <f t="shared" si="152"/>
        <v>0</v>
      </c>
      <c r="I560" s="20">
        <f t="shared" si="153"/>
        <v>0</v>
      </c>
      <c r="J560" s="1"/>
      <c r="K560" s="1"/>
    </row>
    <row r="561" spans="1:11" ht="12.75" customHeight="1" outlineLevel="2">
      <c r="A561" s="17" t="s">
        <v>830</v>
      </c>
      <c r="B561" s="17">
        <v>190374</v>
      </c>
      <c r="C561" s="17" t="s">
        <v>421</v>
      </c>
      <c r="D561" s="18" t="s">
        <v>831</v>
      </c>
      <c r="E561" s="17" t="s">
        <v>146</v>
      </c>
      <c r="F561" s="19">
        <v>5</v>
      </c>
      <c r="G561" s="20"/>
      <c r="H561" s="20">
        <f t="shared" si="152"/>
        <v>0</v>
      </c>
      <c r="I561" s="20">
        <f t="shared" si="153"/>
        <v>0</v>
      </c>
      <c r="J561" s="1"/>
      <c r="K561" s="1"/>
    </row>
    <row r="562" spans="1:11" ht="12.75" customHeight="1" outlineLevel="2">
      <c r="A562" s="17" t="s">
        <v>832</v>
      </c>
      <c r="B562" s="17">
        <v>190244</v>
      </c>
      <c r="C562" s="17" t="s">
        <v>421</v>
      </c>
      <c r="D562" s="18" t="s">
        <v>833</v>
      </c>
      <c r="E562" s="17" t="s">
        <v>146</v>
      </c>
      <c r="F562" s="19">
        <v>3</v>
      </c>
      <c r="G562" s="20"/>
      <c r="H562" s="20">
        <f t="shared" si="152"/>
        <v>0</v>
      </c>
      <c r="I562" s="20">
        <f t="shared" si="153"/>
        <v>0</v>
      </c>
      <c r="J562" s="1"/>
      <c r="K562" s="1"/>
    </row>
    <row r="563" spans="1:11" ht="12.75" customHeight="1" outlineLevel="2">
      <c r="A563" s="17" t="s">
        <v>834</v>
      </c>
      <c r="B563" s="17">
        <v>52020</v>
      </c>
      <c r="C563" s="17" t="s">
        <v>421</v>
      </c>
      <c r="D563" s="18" t="s">
        <v>835</v>
      </c>
      <c r="E563" s="17" t="s">
        <v>146</v>
      </c>
      <c r="F563" s="19">
        <v>5</v>
      </c>
      <c r="G563" s="20"/>
      <c r="H563" s="20">
        <f t="shared" si="152"/>
        <v>0</v>
      </c>
      <c r="I563" s="20">
        <f t="shared" si="153"/>
        <v>0</v>
      </c>
      <c r="J563" s="1"/>
      <c r="K563" s="1"/>
    </row>
    <row r="564" spans="1:11" ht="12.75" customHeight="1" outlineLevel="2">
      <c r="A564" s="12" t="s">
        <v>836</v>
      </c>
      <c r="B564" s="12"/>
      <c r="C564" s="12"/>
      <c r="D564" s="13" t="s">
        <v>837</v>
      </c>
      <c r="E564" s="13"/>
      <c r="F564" s="14"/>
      <c r="G564" s="15"/>
      <c r="H564" s="15"/>
      <c r="I564" s="16">
        <f>SUM(I565:I567)</f>
        <v>0</v>
      </c>
      <c r="J564" s="1"/>
      <c r="K564" s="1"/>
    </row>
    <row r="565" spans="1:11" ht="12.75" customHeight="1" outlineLevel="2">
      <c r="A565" s="17" t="s">
        <v>838</v>
      </c>
      <c r="B565" s="17">
        <v>81828</v>
      </c>
      <c r="C565" s="17" t="s">
        <v>24</v>
      </c>
      <c r="D565" s="18" t="s">
        <v>839</v>
      </c>
      <c r="E565" s="17" t="s">
        <v>26</v>
      </c>
      <c r="F565" s="19">
        <v>10</v>
      </c>
      <c r="G565" s="20"/>
      <c r="H565" s="20">
        <f t="shared" ref="H565:H567" si="154">TRUNC(G565*(1+$G$3),2)</f>
        <v>0</v>
      </c>
      <c r="I565" s="20">
        <f t="shared" ref="I565:I567" si="155">H565*F565</f>
        <v>0</v>
      </c>
      <c r="J565" s="1"/>
      <c r="K565" s="1"/>
    </row>
    <row r="566" spans="1:11" ht="12.75" customHeight="1" outlineLevel="2">
      <c r="A566" s="17" t="s">
        <v>840</v>
      </c>
      <c r="B566" s="17">
        <v>81846</v>
      </c>
      <c r="C566" s="17" t="s">
        <v>24</v>
      </c>
      <c r="D566" s="18" t="s">
        <v>841</v>
      </c>
      <c r="E566" s="17" t="s">
        <v>256</v>
      </c>
      <c r="F566" s="19">
        <v>12</v>
      </c>
      <c r="G566" s="20"/>
      <c r="H566" s="20">
        <f t="shared" si="154"/>
        <v>0</v>
      </c>
      <c r="I566" s="20">
        <f t="shared" si="155"/>
        <v>0</v>
      </c>
      <c r="J566" s="1"/>
      <c r="K566" s="1"/>
    </row>
    <row r="567" spans="1:11" ht="12.75" customHeight="1" outlineLevel="2">
      <c r="A567" s="17" t="s">
        <v>842</v>
      </c>
      <c r="B567" s="17">
        <v>53535</v>
      </c>
      <c r="C567" s="17" t="s">
        <v>421</v>
      </c>
      <c r="D567" s="18" t="s">
        <v>843</v>
      </c>
      <c r="E567" s="17" t="s">
        <v>146</v>
      </c>
      <c r="F567" s="19">
        <v>1</v>
      </c>
      <c r="G567" s="20"/>
      <c r="H567" s="20">
        <f t="shared" si="154"/>
        <v>0</v>
      </c>
      <c r="I567" s="20">
        <f t="shared" si="155"/>
        <v>0</v>
      </c>
      <c r="J567" s="1"/>
      <c r="K567" s="1"/>
    </row>
    <row r="568" spans="1:11" ht="12.75" customHeight="1" outlineLevel="2">
      <c r="A568" s="12" t="s">
        <v>844</v>
      </c>
      <c r="B568" s="12"/>
      <c r="C568" s="12"/>
      <c r="D568" s="13" t="s">
        <v>845</v>
      </c>
      <c r="E568" s="13"/>
      <c r="F568" s="14"/>
      <c r="G568" s="15"/>
      <c r="H568" s="15"/>
      <c r="I568" s="16">
        <f>SUM(I569:I570)</f>
        <v>0</v>
      </c>
      <c r="J568" s="1"/>
      <c r="K568" s="1"/>
    </row>
    <row r="569" spans="1:11" ht="12.75" customHeight="1" outlineLevel="2">
      <c r="A569" s="17" t="s">
        <v>846</v>
      </c>
      <c r="B569" s="17">
        <v>100434</v>
      </c>
      <c r="C569" s="17" t="s">
        <v>18</v>
      </c>
      <c r="D569" s="18" t="s">
        <v>847</v>
      </c>
      <c r="E569" s="17" t="s">
        <v>140</v>
      </c>
      <c r="F569" s="19">
        <v>170</v>
      </c>
      <c r="G569" s="20"/>
      <c r="H569" s="20">
        <f t="shared" ref="H569:H570" si="156">TRUNC(G569*(1+$G$3),2)</f>
        <v>0</v>
      </c>
      <c r="I569" s="20">
        <f t="shared" ref="I569:I570" si="157">H569*F569</f>
        <v>0</v>
      </c>
      <c r="J569" s="1"/>
      <c r="K569" s="1"/>
    </row>
    <row r="570" spans="1:11" ht="12.75" customHeight="1" outlineLevel="2">
      <c r="A570" s="17" t="s">
        <v>848</v>
      </c>
      <c r="B570" s="17">
        <v>160602</v>
      </c>
      <c r="C570" s="17" t="s">
        <v>24</v>
      </c>
      <c r="D570" s="18" t="s">
        <v>849</v>
      </c>
      <c r="E570" s="17" t="s">
        <v>46</v>
      </c>
      <c r="F570" s="19">
        <v>126.2</v>
      </c>
      <c r="G570" s="20"/>
      <c r="H570" s="20">
        <f t="shared" si="156"/>
        <v>0</v>
      </c>
      <c r="I570" s="20">
        <f t="shared" si="157"/>
        <v>0</v>
      </c>
      <c r="J570" s="1"/>
      <c r="K570" s="1"/>
    </row>
    <row r="571" spans="1:11" ht="12.75" customHeight="1" outlineLevel="2">
      <c r="A571" s="12" t="s">
        <v>850</v>
      </c>
      <c r="B571" s="12"/>
      <c r="C571" s="12"/>
      <c r="D571" s="13" t="s">
        <v>851</v>
      </c>
      <c r="E571" s="13"/>
      <c r="F571" s="14"/>
      <c r="G571" s="15"/>
      <c r="H571" s="15"/>
      <c r="I571" s="16">
        <f>I572</f>
        <v>0</v>
      </c>
      <c r="J571" s="1"/>
      <c r="K571" s="1"/>
    </row>
    <row r="572" spans="1:11" ht="12.75" customHeight="1" outlineLevel="2">
      <c r="A572" s="17" t="s">
        <v>852</v>
      </c>
      <c r="B572" s="17">
        <v>54761</v>
      </c>
      <c r="C572" s="17" t="s">
        <v>421</v>
      </c>
      <c r="D572" s="18" t="s">
        <v>853</v>
      </c>
      <c r="E572" s="17" t="s">
        <v>140</v>
      </c>
      <c r="F572" s="19">
        <v>265</v>
      </c>
      <c r="G572" s="20"/>
      <c r="H572" s="20">
        <f>TRUNC(G572*(1+$G$3),2)</f>
        <v>0</v>
      </c>
      <c r="I572" s="20">
        <f>H572*F572</f>
        <v>0</v>
      </c>
      <c r="J572" s="1"/>
      <c r="K572" s="1"/>
    </row>
    <row r="573" spans="1:11" ht="12.75" customHeight="1" outlineLevel="2">
      <c r="A573" s="12" t="s">
        <v>854</v>
      </c>
      <c r="B573" s="12"/>
      <c r="C573" s="12"/>
      <c r="D573" s="13" t="s">
        <v>855</v>
      </c>
      <c r="E573" s="13"/>
      <c r="F573" s="14"/>
      <c r="G573" s="15"/>
      <c r="H573" s="15"/>
      <c r="I573" s="16">
        <f>SUM(I574:I580)</f>
        <v>0</v>
      </c>
      <c r="J573" s="1"/>
      <c r="K573" s="1"/>
    </row>
    <row r="574" spans="1:11" ht="12.75" customHeight="1" outlineLevel="2">
      <c r="A574" s="17" t="s">
        <v>856</v>
      </c>
      <c r="B574" s="17">
        <v>81815</v>
      </c>
      <c r="C574" s="17" t="s">
        <v>24</v>
      </c>
      <c r="D574" s="18" t="s">
        <v>857</v>
      </c>
      <c r="E574" s="17" t="s">
        <v>26</v>
      </c>
      <c r="F574" s="19">
        <v>17</v>
      </c>
      <c r="G574" s="20"/>
      <c r="H574" s="20">
        <f t="shared" ref="H574:H580" si="158">TRUNC(G574*(1+$G$3),2)</f>
        <v>0</v>
      </c>
      <c r="I574" s="20">
        <f t="shared" ref="I574:I580" si="159">H574*F574</f>
        <v>0</v>
      </c>
      <c r="J574" s="1"/>
      <c r="K574" s="1"/>
    </row>
    <row r="575" spans="1:11" ht="12.75" customHeight="1" outlineLevel="2">
      <c r="A575" s="17" t="s">
        <v>858</v>
      </c>
      <c r="B575" s="17">
        <v>80905</v>
      </c>
      <c r="C575" s="17" t="s">
        <v>24</v>
      </c>
      <c r="D575" s="18" t="s">
        <v>859</v>
      </c>
      <c r="E575" s="17" t="s">
        <v>26</v>
      </c>
      <c r="F575" s="19">
        <v>3</v>
      </c>
      <c r="G575" s="20"/>
      <c r="H575" s="20">
        <f t="shared" si="158"/>
        <v>0</v>
      </c>
      <c r="I575" s="20">
        <f t="shared" si="159"/>
        <v>0</v>
      </c>
      <c r="J575" s="1"/>
      <c r="K575" s="1"/>
    </row>
    <row r="576" spans="1:11" ht="12.75" customHeight="1" outlineLevel="2">
      <c r="A576" s="17" t="s">
        <v>860</v>
      </c>
      <c r="B576" s="17">
        <v>80906</v>
      </c>
      <c r="C576" s="17" t="s">
        <v>24</v>
      </c>
      <c r="D576" s="18" t="s">
        <v>861</v>
      </c>
      <c r="E576" s="17" t="s">
        <v>26</v>
      </c>
      <c r="F576" s="19">
        <v>2</v>
      </c>
      <c r="G576" s="20"/>
      <c r="H576" s="20">
        <f t="shared" si="158"/>
        <v>0</v>
      </c>
      <c r="I576" s="20">
        <f t="shared" si="159"/>
        <v>0</v>
      </c>
      <c r="J576" s="1"/>
      <c r="K576" s="1"/>
    </row>
    <row r="577" spans="1:11" ht="12.75" customHeight="1" outlineLevel="2">
      <c r="A577" s="17" t="s">
        <v>862</v>
      </c>
      <c r="B577" s="17">
        <v>80902</v>
      </c>
      <c r="C577" s="17" t="s">
        <v>24</v>
      </c>
      <c r="D577" s="18" t="s">
        <v>863</v>
      </c>
      <c r="E577" s="17" t="s">
        <v>26</v>
      </c>
      <c r="F577" s="19">
        <v>48</v>
      </c>
      <c r="G577" s="20"/>
      <c r="H577" s="20">
        <f t="shared" si="158"/>
        <v>0</v>
      </c>
      <c r="I577" s="20">
        <f t="shared" si="159"/>
        <v>0</v>
      </c>
      <c r="J577" s="1"/>
      <c r="K577" s="1"/>
    </row>
    <row r="578" spans="1:11" ht="12.75" customHeight="1" outlineLevel="2">
      <c r="A578" s="17" t="s">
        <v>864</v>
      </c>
      <c r="B578" s="17">
        <v>80926</v>
      </c>
      <c r="C578" s="17" t="s">
        <v>24</v>
      </c>
      <c r="D578" s="18" t="s">
        <v>865</v>
      </c>
      <c r="E578" s="17" t="s">
        <v>26</v>
      </c>
      <c r="F578" s="19">
        <v>20</v>
      </c>
      <c r="G578" s="20"/>
      <c r="H578" s="20">
        <f t="shared" si="158"/>
        <v>0</v>
      </c>
      <c r="I578" s="20">
        <f t="shared" si="159"/>
        <v>0</v>
      </c>
      <c r="J578" s="1"/>
      <c r="K578" s="1"/>
    </row>
    <row r="579" spans="1:11" ht="12.75" customHeight="1" outlineLevel="2">
      <c r="A579" s="17" t="s">
        <v>866</v>
      </c>
      <c r="B579" s="17">
        <v>80946</v>
      </c>
      <c r="C579" s="17" t="s">
        <v>24</v>
      </c>
      <c r="D579" s="18" t="s">
        <v>867</v>
      </c>
      <c r="E579" s="17" t="s">
        <v>26</v>
      </c>
      <c r="F579" s="19">
        <v>27</v>
      </c>
      <c r="G579" s="20"/>
      <c r="H579" s="20">
        <f t="shared" si="158"/>
        <v>0</v>
      </c>
      <c r="I579" s="20">
        <f t="shared" si="159"/>
        <v>0</v>
      </c>
      <c r="J579" s="1"/>
      <c r="K579" s="1"/>
    </row>
    <row r="580" spans="1:11" ht="12.75" customHeight="1" outlineLevel="2">
      <c r="A580" s="17" t="s">
        <v>868</v>
      </c>
      <c r="B580" s="17">
        <v>80519</v>
      </c>
      <c r="C580" s="17" t="s">
        <v>24</v>
      </c>
      <c r="D580" s="18" t="s">
        <v>869</v>
      </c>
      <c r="E580" s="17" t="s">
        <v>256</v>
      </c>
      <c r="F580" s="19">
        <v>7</v>
      </c>
      <c r="G580" s="20"/>
      <c r="H580" s="20">
        <f t="shared" si="158"/>
        <v>0</v>
      </c>
      <c r="I580" s="20">
        <f t="shared" si="159"/>
        <v>0</v>
      </c>
      <c r="J580" s="1"/>
      <c r="K580" s="1"/>
    </row>
    <row r="581" spans="1:11" ht="12.75" customHeight="1" outlineLevel="2">
      <c r="A581" s="12" t="s">
        <v>870</v>
      </c>
      <c r="B581" s="12"/>
      <c r="C581" s="12"/>
      <c r="D581" s="13" t="s">
        <v>871</v>
      </c>
      <c r="E581" s="13"/>
      <c r="F581" s="14"/>
      <c r="G581" s="15"/>
      <c r="H581" s="15"/>
      <c r="I581" s="16">
        <f>SUM(I582:I592)</f>
        <v>0</v>
      </c>
      <c r="J581" s="1"/>
      <c r="K581" s="1"/>
    </row>
    <row r="582" spans="1:11" ht="12.75" customHeight="1" outlineLevel="2">
      <c r="A582" s="17" t="s">
        <v>872</v>
      </c>
      <c r="B582" s="17" t="s">
        <v>873</v>
      </c>
      <c r="C582" s="17" t="s">
        <v>121</v>
      </c>
      <c r="D582" s="18" t="s">
        <v>874</v>
      </c>
      <c r="E582" s="17" t="s">
        <v>146</v>
      </c>
      <c r="F582" s="19">
        <v>7</v>
      </c>
      <c r="G582" s="20"/>
      <c r="H582" s="20">
        <f t="shared" ref="H582:H592" si="160">TRUNC(G582*(1+$G$3),2)</f>
        <v>0</v>
      </c>
      <c r="I582" s="20">
        <f t="shared" ref="I582:I592" si="161">H582*F582</f>
        <v>0</v>
      </c>
      <c r="J582" s="1"/>
      <c r="K582" s="1"/>
    </row>
    <row r="583" spans="1:11" ht="12.75" customHeight="1" outlineLevel="2">
      <c r="A583" s="17" t="s">
        <v>875</v>
      </c>
      <c r="B583" s="17">
        <v>53524</v>
      </c>
      <c r="C583" s="17" t="s">
        <v>421</v>
      </c>
      <c r="D583" s="18" t="s">
        <v>876</v>
      </c>
      <c r="E583" s="17" t="s">
        <v>146</v>
      </c>
      <c r="F583" s="19">
        <v>13</v>
      </c>
      <c r="G583" s="20"/>
      <c r="H583" s="20">
        <f t="shared" si="160"/>
        <v>0</v>
      </c>
      <c r="I583" s="20">
        <f t="shared" si="161"/>
        <v>0</v>
      </c>
      <c r="J583" s="1"/>
      <c r="K583" s="1"/>
    </row>
    <row r="584" spans="1:11" ht="12.75" customHeight="1" outlineLevel="2">
      <c r="A584" s="17" t="s">
        <v>877</v>
      </c>
      <c r="B584" s="17">
        <v>3698</v>
      </c>
      <c r="C584" s="17" t="s">
        <v>878</v>
      </c>
      <c r="D584" s="18" t="s">
        <v>879</v>
      </c>
      <c r="E584" s="17" t="s">
        <v>256</v>
      </c>
      <c r="F584" s="19">
        <v>27</v>
      </c>
      <c r="G584" s="20"/>
      <c r="H584" s="20">
        <f t="shared" si="160"/>
        <v>0</v>
      </c>
      <c r="I584" s="20">
        <f t="shared" si="161"/>
        <v>0</v>
      </c>
      <c r="J584" s="1"/>
      <c r="K584" s="1"/>
    </row>
    <row r="585" spans="1:11" ht="12.75" customHeight="1" outlineLevel="2">
      <c r="A585" s="17" t="s">
        <v>880</v>
      </c>
      <c r="B585" s="17">
        <v>3699</v>
      </c>
      <c r="C585" s="17" t="s">
        <v>878</v>
      </c>
      <c r="D585" s="18" t="s">
        <v>881</v>
      </c>
      <c r="E585" s="17" t="s">
        <v>256</v>
      </c>
      <c r="F585" s="19">
        <v>28</v>
      </c>
      <c r="G585" s="20"/>
      <c r="H585" s="20">
        <f t="shared" si="160"/>
        <v>0</v>
      </c>
      <c r="I585" s="20">
        <f t="shared" si="161"/>
        <v>0</v>
      </c>
      <c r="J585" s="1"/>
      <c r="K585" s="1"/>
    </row>
    <row r="586" spans="1:11" ht="12.75" customHeight="1" outlineLevel="2">
      <c r="A586" s="17" t="s">
        <v>882</v>
      </c>
      <c r="B586" s="17">
        <v>53486</v>
      </c>
      <c r="C586" s="17" t="s">
        <v>421</v>
      </c>
      <c r="D586" s="18" t="s">
        <v>883</v>
      </c>
      <c r="E586" s="17" t="s">
        <v>146</v>
      </c>
      <c r="F586" s="19">
        <v>17</v>
      </c>
      <c r="G586" s="20"/>
      <c r="H586" s="20">
        <f t="shared" si="160"/>
        <v>0</v>
      </c>
      <c r="I586" s="20">
        <f t="shared" si="161"/>
        <v>0</v>
      </c>
      <c r="J586" s="1"/>
      <c r="K586" s="1"/>
    </row>
    <row r="587" spans="1:11" ht="12.75" customHeight="1" outlineLevel="2">
      <c r="A587" s="17" t="s">
        <v>884</v>
      </c>
      <c r="B587" s="17">
        <v>80560</v>
      </c>
      <c r="C587" s="17" t="s">
        <v>24</v>
      </c>
      <c r="D587" s="18" t="s">
        <v>885</v>
      </c>
      <c r="E587" s="17" t="s">
        <v>26</v>
      </c>
      <c r="F587" s="19">
        <v>22</v>
      </c>
      <c r="G587" s="20"/>
      <c r="H587" s="20">
        <f t="shared" si="160"/>
        <v>0</v>
      </c>
      <c r="I587" s="20">
        <f t="shared" si="161"/>
        <v>0</v>
      </c>
      <c r="J587" s="1"/>
      <c r="K587" s="1"/>
    </row>
    <row r="588" spans="1:11" ht="12.75" customHeight="1" outlineLevel="2">
      <c r="A588" s="17" t="s">
        <v>886</v>
      </c>
      <c r="B588" s="17">
        <v>80670</v>
      </c>
      <c r="C588" s="17" t="s">
        <v>24</v>
      </c>
      <c r="D588" s="18" t="s">
        <v>887</v>
      </c>
      <c r="E588" s="17" t="s">
        <v>26</v>
      </c>
      <c r="F588" s="19">
        <v>14</v>
      </c>
      <c r="G588" s="20"/>
      <c r="H588" s="20">
        <f t="shared" si="160"/>
        <v>0</v>
      </c>
      <c r="I588" s="20">
        <f t="shared" si="161"/>
        <v>0</v>
      </c>
      <c r="J588" s="1"/>
      <c r="K588" s="1"/>
    </row>
    <row r="589" spans="1:11" ht="12.75" customHeight="1" outlineLevel="2">
      <c r="A589" s="17" t="s">
        <v>888</v>
      </c>
      <c r="B589" s="17">
        <v>80613</v>
      </c>
      <c r="C589" s="17" t="s">
        <v>24</v>
      </c>
      <c r="D589" s="18" t="s">
        <v>889</v>
      </c>
      <c r="E589" s="17" t="s">
        <v>26</v>
      </c>
      <c r="F589" s="19">
        <v>12</v>
      </c>
      <c r="G589" s="20"/>
      <c r="H589" s="20">
        <f t="shared" si="160"/>
        <v>0</v>
      </c>
      <c r="I589" s="20">
        <f t="shared" si="161"/>
        <v>0</v>
      </c>
      <c r="J589" s="1"/>
      <c r="K589" s="1"/>
    </row>
    <row r="590" spans="1:11" ht="12.75" customHeight="1" outlineLevel="2">
      <c r="A590" s="17" t="s">
        <v>890</v>
      </c>
      <c r="B590" s="17">
        <v>80512</v>
      </c>
      <c r="C590" s="17" t="s">
        <v>24</v>
      </c>
      <c r="D590" s="18" t="s">
        <v>891</v>
      </c>
      <c r="E590" s="17" t="s">
        <v>26</v>
      </c>
      <c r="F590" s="19">
        <v>7</v>
      </c>
      <c r="G590" s="20"/>
      <c r="H590" s="20">
        <f t="shared" si="160"/>
        <v>0</v>
      </c>
      <c r="I590" s="20">
        <f t="shared" si="161"/>
        <v>0</v>
      </c>
      <c r="J590" s="1"/>
      <c r="K590" s="1"/>
    </row>
    <row r="591" spans="1:11" ht="12.75" customHeight="1" outlineLevel="2">
      <c r="A591" s="17" t="s">
        <v>892</v>
      </c>
      <c r="B591" s="17">
        <v>80514</v>
      </c>
      <c r="C591" s="17" t="s">
        <v>24</v>
      </c>
      <c r="D591" s="18" t="s">
        <v>893</v>
      </c>
      <c r="E591" s="17" t="s">
        <v>26</v>
      </c>
      <c r="F591" s="19">
        <v>7</v>
      </c>
      <c r="G591" s="20"/>
      <c r="H591" s="20">
        <f t="shared" si="160"/>
        <v>0</v>
      </c>
      <c r="I591" s="20">
        <f t="shared" si="161"/>
        <v>0</v>
      </c>
      <c r="J591" s="1"/>
      <c r="K591" s="1"/>
    </row>
    <row r="592" spans="1:11" ht="12.75" customHeight="1" outlineLevel="2">
      <c r="A592" s="17" t="s">
        <v>894</v>
      </c>
      <c r="B592" s="17">
        <v>80580</v>
      </c>
      <c r="C592" s="17" t="s">
        <v>24</v>
      </c>
      <c r="D592" s="18" t="s">
        <v>895</v>
      </c>
      <c r="E592" s="17" t="s">
        <v>26</v>
      </c>
      <c r="F592" s="19">
        <v>36</v>
      </c>
      <c r="G592" s="20"/>
      <c r="H592" s="20">
        <f t="shared" si="160"/>
        <v>0</v>
      </c>
      <c r="I592" s="20">
        <f t="shared" si="161"/>
        <v>0</v>
      </c>
      <c r="J592" s="1"/>
      <c r="K592" s="1"/>
    </row>
    <row r="593" spans="1:11" ht="12.75" customHeight="1" outlineLevel="2">
      <c r="A593" s="12" t="s">
        <v>896</v>
      </c>
      <c r="B593" s="12"/>
      <c r="C593" s="12"/>
      <c r="D593" s="13" t="s">
        <v>897</v>
      </c>
      <c r="E593" s="13"/>
      <c r="F593" s="14"/>
      <c r="G593" s="15"/>
      <c r="H593" s="15"/>
      <c r="I593" s="16">
        <f>SUM(I594:I620)</f>
        <v>0</v>
      </c>
      <c r="J593" s="1"/>
      <c r="K593" s="1"/>
    </row>
    <row r="594" spans="1:11" ht="12.75" customHeight="1" outlineLevel="2">
      <c r="A594" s="17" t="s">
        <v>898</v>
      </c>
      <c r="B594" s="17">
        <v>81602</v>
      </c>
      <c r="C594" s="17" t="s">
        <v>24</v>
      </c>
      <c r="D594" s="18" t="s">
        <v>899</v>
      </c>
      <c r="E594" s="17" t="s">
        <v>26</v>
      </c>
      <c r="F594" s="19">
        <v>10</v>
      </c>
      <c r="G594" s="20"/>
      <c r="H594" s="20">
        <f t="shared" ref="H594:H620" si="162">TRUNC(G594*(1+$G$3),2)</f>
        <v>0</v>
      </c>
      <c r="I594" s="20">
        <f t="shared" ref="I594:I620" si="163">H594*F594</f>
        <v>0</v>
      </c>
      <c r="J594" s="1"/>
      <c r="K594" s="1"/>
    </row>
    <row r="595" spans="1:11" ht="12.75" customHeight="1" outlineLevel="2">
      <c r="A595" s="17" t="s">
        <v>900</v>
      </c>
      <c r="B595" s="17">
        <v>81733</v>
      </c>
      <c r="C595" s="17" t="s">
        <v>24</v>
      </c>
      <c r="D595" s="18" t="s">
        <v>901</v>
      </c>
      <c r="E595" s="17" t="s">
        <v>26</v>
      </c>
      <c r="F595" s="19">
        <v>23</v>
      </c>
      <c r="G595" s="20"/>
      <c r="H595" s="20">
        <f t="shared" si="162"/>
        <v>0</v>
      </c>
      <c r="I595" s="20">
        <f t="shared" si="163"/>
        <v>0</v>
      </c>
      <c r="J595" s="1"/>
      <c r="K595" s="1"/>
    </row>
    <row r="596" spans="1:11" ht="12.75" customHeight="1" outlineLevel="2">
      <c r="A596" s="17" t="s">
        <v>902</v>
      </c>
      <c r="B596" s="17">
        <v>81730</v>
      </c>
      <c r="C596" s="17" t="s">
        <v>24</v>
      </c>
      <c r="D596" s="18" t="s">
        <v>903</v>
      </c>
      <c r="E596" s="17" t="s">
        <v>26</v>
      </c>
      <c r="F596" s="19">
        <v>49</v>
      </c>
      <c r="G596" s="20"/>
      <c r="H596" s="20">
        <f t="shared" si="162"/>
        <v>0</v>
      </c>
      <c r="I596" s="20">
        <f t="shared" si="163"/>
        <v>0</v>
      </c>
      <c r="J596" s="1"/>
      <c r="K596" s="1"/>
    </row>
    <row r="597" spans="1:11" ht="12.75" customHeight="1" outlineLevel="2">
      <c r="A597" s="17" t="s">
        <v>904</v>
      </c>
      <c r="B597" s="17">
        <v>81731</v>
      </c>
      <c r="C597" s="17" t="s">
        <v>24</v>
      </c>
      <c r="D597" s="18" t="s">
        <v>905</v>
      </c>
      <c r="E597" s="17" t="s">
        <v>26</v>
      </c>
      <c r="F597" s="19">
        <v>2</v>
      </c>
      <c r="G597" s="20"/>
      <c r="H597" s="20">
        <f t="shared" si="162"/>
        <v>0</v>
      </c>
      <c r="I597" s="20">
        <f t="shared" si="163"/>
        <v>0</v>
      </c>
      <c r="J597" s="1"/>
      <c r="K597" s="1"/>
    </row>
    <row r="598" spans="1:11" ht="12.75" customHeight="1" outlineLevel="2">
      <c r="A598" s="17" t="s">
        <v>906</v>
      </c>
      <c r="B598" s="17">
        <v>81924</v>
      </c>
      <c r="C598" s="17" t="s">
        <v>24</v>
      </c>
      <c r="D598" s="18" t="s">
        <v>907</v>
      </c>
      <c r="E598" s="17" t="s">
        <v>26</v>
      </c>
      <c r="F598" s="19">
        <v>53</v>
      </c>
      <c r="G598" s="20"/>
      <c r="H598" s="20">
        <f t="shared" si="162"/>
        <v>0</v>
      </c>
      <c r="I598" s="20">
        <f t="shared" si="163"/>
        <v>0</v>
      </c>
      <c r="J598" s="1"/>
      <c r="K598" s="1"/>
    </row>
    <row r="599" spans="1:11" ht="12.75" customHeight="1" outlineLevel="2">
      <c r="A599" s="17" t="s">
        <v>908</v>
      </c>
      <c r="B599" s="17">
        <v>81924</v>
      </c>
      <c r="C599" s="17" t="s">
        <v>24</v>
      </c>
      <c r="D599" s="18" t="s">
        <v>907</v>
      </c>
      <c r="E599" s="17" t="s">
        <v>26</v>
      </c>
      <c r="F599" s="19">
        <v>5</v>
      </c>
      <c r="G599" s="20"/>
      <c r="H599" s="20">
        <f t="shared" si="162"/>
        <v>0</v>
      </c>
      <c r="I599" s="20">
        <f t="shared" si="163"/>
        <v>0</v>
      </c>
      <c r="J599" s="1"/>
      <c r="K599" s="1"/>
    </row>
    <row r="600" spans="1:11" ht="12.75" customHeight="1" outlineLevel="2">
      <c r="A600" s="17" t="s">
        <v>909</v>
      </c>
      <c r="B600" s="17">
        <v>81921</v>
      </c>
      <c r="C600" s="17" t="s">
        <v>24</v>
      </c>
      <c r="D600" s="18" t="s">
        <v>910</v>
      </c>
      <c r="E600" s="17" t="s">
        <v>26</v>
      </c>
      <c r="F600" s="19">
        <v>6</v>
      </c>
      <c r="G600" s="20"/>
      <c r="H600" s="20">
        <f t="shared" si="162"/>
        <v>0</v>
      </c>
      <c r="I600" s="20">
        <f t="shared" si="163"/>
        <v>0</v>
      </c>
      <c r="J600" s="1"/>
      <c r="K600" s="1"/>
    </row>
    <row r="601" spans="1:11" ht="12.75" customHeight="1" outlineLevel="2">
      <c r="A601" s="17" t="s">
        <v>911</v>
      </c>
      <c r="B601" s="17">
        <v>81922</v>
      </c>
      <c r="C601" s="17" t="s">
        <v>24</v>
      </c>
      <c r="D601" s="18" t="s">
        <v>912</v>
      </c>
      <c r="E601" s="17" t="s">
        <v>26</v>
      </c>
      <c r="F601" s="19">
        <v>16</v>
      </c>
      <c r="G601" s="20"/>
      <c r="H601" s="20">
        <f t="shared" si="162"/>
        <v>0</v>
      </c>
      <c r="I601" s="20">
        <f t="shared" si="163"/>
        <v>0</v>
      </c>
      <c r="J601" s="1"/>
      <c r="K601" s="1"/>
    </row>
    <row r="602" spans="1:11" ht="12.75" customHeight="1" outlineLevel="2">
      <c r="A602" s="17" t="s">
        <v>913</v>
      </c>
      <c r="B602" s="17">
        <v>81938</v>
      </c>
      <c r="C602" s="17" t="s">
        <v>24</v>
      </c>
      <c r="D602" s="18" t="s">
        <v>914</v>
      </c>
      <c r="E602" s="17" t="s">
        <v>26</v>
      </c>
      <c r="F602" s="19">
        <v>30</v>
      </c>
      <c r="G602" s="20"/>
      <c r="H602" s="20">
        <f t="shared" si="162"/>
        <v>0</v>
      </c>
      <c r="I602" s="20">
        <f t="shared" si="163"/>
        <v>0</v>
      </c>
      <c r="J602" s="1"/>
      <c r="K602" s="1"/>
    </row>
    <row r="603" spans="1:11" ht="12.75" customHeight="1" outlineLevel="2">
      <c r="A603" s="17" t="s">
        <v>915</v>
      </c>
      <c r="B603" s="17">
        <v>81927</v>
      </c>
      <c r="C603" s="17" t="s">
        <v>24</v>
      </c>
      <c r="D603" s="18" t="s">
        <v>916</v>
      </c>
      <c r="E603" s="17" t="s">
        <v>26</v>
      </c>
      <c r="F603" s="19">
        <v>34</v>
      </c>
      <c r="G603" s="20"/>
      <c r="H603" s="20">
        <f t="shared" si="162"/>
        <v>0</v>
      </c>
      <c r="I603" s="20">
        <f t="shared" si="163"/>
        <v>0</v>
      </c>
      <c r="J603" s="1"/>
      <c r="K603" s="1"/>
    </row>
    <row r="604" spans="1:11" ht="12.75" customHeight="1" outlineLevel="2">
      <c r="A604" s="17" t="s">
        <v>917</v>
      </c>
      <c r="B604" s="17">
        <v>81928</v>
      </c>
      <c r="C604" s="17" t="s">
        <v>24</v>
      </c>
      <c r="D604" s="18" t="s">
        <v>918</v>
      </c>
      <c r="E604" s="17" t="s">
        <v>26</v>
      </c>
      <c r="F604" s="19">
        <v>48</v>
      </c>
      <c r="G604" s="20"/>
      <c r="H604" s="20">
        <f t="shared" si="162"/>
        <v>0</v>
      </c>
      <c r="I604" s="20">
        <f t="shared" si="163"/>
        <v>0</v>
      </c>
      <c r="J604" s="1"/>
      <c r="K604" s="1"/>
    </row>
    <row r="605" spans="1:11" ht="12.75" customHeight="1" outlineLevel="2">
      <c r="A605" s="17" t="s">
        <v>919</v>
      </c>
      <c r="B605" s="17">
        <v>81973</v>
      </c>
      <c r="C605" s="17" t="s">
        <v>24</v>
      </c>
      <c r="D605" s="18" t="s">
        <v>920</v>
      </c>
      <c r="E605" s="17" t="s">
        <v>26</v>
      </c>
      <c r="F605" s="19">
        <v>6</v>
      </c>
      <c r="G605" s="20"/>
      <c r="H605" s="20">
        <f t="shared" si="162"/>
        <v>0</v>
      </c>
      <c r="I605" s="20">
        <f t="shared" si="163"/>
        <v>0</v>
      </c>
      <c r="J605" s="1"/>
      <c r="K605" s="1"/>
    </row>
    <row r="606" spans="1:11" ht="12.75" customHeight="1" outlineLevel="2">
      <c r="A606" s="17" t="s">
        <v>921</v>
      </c>
      <c r="B606" s="17">
        <v>81975</v>
      </c>
      <c r="C606" s="17" t="s">
        <v>24</v>
      </c>
      <c r="D606" s="18" t="s">
        <v>922</v>
      </c>
      <c r="E606" s="17" t="s">
        <v>26</v>
      </c>
      <c r="F606" s="19">
        <v>27</v>
      </c>
      <c r="G606" s="20"/>
      <c r="H606" s="20">
        <f t="shared" si="162"/>
        <v>0</v>
      </c>
      <c r="I606" s="20">
        <f t="shared" si="163"/>
        <v>0</v>
      </c>
      <c r="J606" s="1"/>
      <c r="K606" s="1"/>
    </row>
    <row r="607" spans="1:11" ht="12.75" customHeight="1" outlineLevel="2">
      <c r="A607" s="17" t="s">
        <v>923</v>
      </c>
      <c r="B607" s="17">
        <v>81961</v>
      </c>
      <c r="C607" s="17" t="s">
        <v>24</v>
      </c>
      <c r="D607" s="18" t="s">
        <v>924</v>
      </c>
      <c r="E607" s="17" t="s">
        <v>26</v>
      </c>
      <c r="F607" s="19">
        <v>4</v>
      </c>
      <c r="G607" s="20"/>
      <c r="H607" s="20">
        <f t="shared" si="162"/>
        <v>0</v>
      </c>
      <c r="I607" s="20">
        <f t="shared" si="163"/>
        <v>0</v>
      </c>
      <c r="J607" s="1"/>
      <c r="K607" s="1"/>
    </row>
    <row r="608" spans="1:11" ht="12.75" customHeight="1" outlineLevel="2">
      <c r="A608" s="17" t="s">
        <v>925</v>
      </c>
      <c r="B608" s="17">
        <v>81970</v>
      </c>
      <c r="C608" s="17" t="s">
        <v>24</v>
      </c>
      <c r="D608" s="18" t="s">
        <v>926</v>
      </c>
      <c r="E608" s="17" t="s">
        <v>26</v>
      </c>
      <c r="F608" s="19">
        <v>1</v>
      </c>
      <c r="G608" s="20"/>
      <c r="H608" s="20">
        <f t="shared" si="162"/>
        <v>0</v>
      </c>
      <c r="I608" s="20">
        <f t="shared" si="163"/>
        <v>0</v>
      </c>
      <c r="J608" s="1"/>
      <c r="K608" s="1"/>
    </row>
    <row r="609" spans="1:11" ht="12.75" customHeight="1" outlineLevel="2">
      <c r="A609" s="17" t="s">
        <v>927</v>
      </c>
      <c r="B609" s="17">
        <v>82004</v>
      </c>
      <c r="C609" s="17" t="s">
        <v>24</v>
      </c>
      <c r="D609" s="18" t="s">
        <v>928</v>
      </c>
      <c r="E609" s="17" t="s">
        <v>26</v>
      </c>
      <c r="F609" s="19">
        <v>114</v>
      </c>
      <c r="G609" s="20"/>
      <c r="H609" s="20">
        <f t="shared" si="162"/>
        <v>0</v>
      </c>
      <c r="I609" s="20">
        <f t="shared" si="163"/>
        <v>0</v>
      </c>
      <c r="J609" s="1"/>
      <c r="K609" s="1"/>
    </row>
    <row r="610" spans="1:11" ht="12.75" customHeight="1" outlineLevel="2">
      <c r="A610" s="17" t="s">
        <v>929</v>
      </c>
      <c r="B610" s="17">
        <v>82004</v>
      </c>
      <c r="C610" s="17" t="s">
        <v>24</v>
      </c>
      <c r="D610" s="18" t="s">
        <v>928</v>
      </c>
      <c r="E610" s="17" t="s">
        <v>26</v>
      </c>
      <c r="F610" s="19">
        <v>8</v>
      </c>
      <c r="G610" s="20"/>
      <c r="H610" s="20">
        <f t="shared" si="162"/>
        <v>0</v>
      </c>
      <c r="I610" s="20">
        <f t="shared" si="163"/>
        <v>0</v>
      </c>
      <c r="J610" s="1"/>
      <c r="K610" s="1"/>
    </row>
    <row r="611" spans="1:11" ht="12.75" customHeight="1" outlineLevel="2">
      <c r="A611" s="17" t="s">
        <v>930</v>
      </c>
      <c r="B611" s="17">
        <v>81105</v>
      </c>
      <c r="C611" s="17" t="s">
        <v>24</v>
      </c>
      <c r="D611" s="18" t="s">
        <v>931</v>
      </c>
      <c r="E611" s="17" t="s">
        <v>26</v>
      </c>
      <c r="F611" s="19">
        <v>61</v>
      </c>
      <c r="G611" s="20"/>
      <c r="H611" s="20">
        <f t="shared" si="162"/>
        <v>0</v>
      </c>
      <c r="I611" s="20">
        <f t="shared" si="163"/>
        <v>0</v>
      </c>
      <c r="J611" s="1"/>
      <c r="K611" s="1"/>
    </row>
    <row r="612" spans="1:11" ht="12.75" customHeight="1" outlineLevel="2">
      <c r="A612" s="17" t="s">
        <v>932</v>
      </c>
      <c r="B612" s="17">
        <v>81885</v>
      </c>
      <c r="C612" s="17" t="s">
        <v>24</v>
      </c>
      <c r="D612" s="18" t="s">
        <v>933</v>
      </c>
      <c r="E612" s="17" t="s">
        <v>26</v>
      </c>
      <c r="F612" s="19">
        <v>7</v>
      </c>
      <c r="G612" s="20"/>
      <c r="H612" s="20">
        <f t="shared" si="162"/>
        <v>0</v>
      </c>
      <c r="I612" s="20">
        <f t="shared" si="163"/>
        <v>0</v>
      </c>
      <c r="J612" s="1"/>
      <c r="K612" s="1"/>
    </row>
    <row r="613" spans="1:11" ht="12.75" customHeight="1" outlineLevel="2">
      <c r="A613" s="17" t="s">
        <v>934</v>
      </c>
      <c r="B613" s="17">
        <v>82304</v>
      </c>
      <c r="C613" s="17" t="s">
        <v>24</v>
      </c>
      <c r="D613" s="18" t="s">
        <v>935</v>
      </c>
      <c r="E613" s="17" t="s">
        <v>46</v>
      </c>
      <c r="F613" s="19">
        <v>238</v>
      </c>
      <c r="G613" s="20"/>
      <c r="H613" s="20">
        <f t="shared" si="162"/>
        <v>0</v>
      </c>
      <c r="I613" s="20">
        <f t="shared" si="163"/>
        <v>0</v>
      </c>
      <c r="J613" s="1"/>
      <c r="K613" s="1"/>
    </row>
    <row r="614" spans="1:11" ht="12.75" customHeight="1" outlineLevel="2">
      <c r="A614" s="17" t="s">
        <v>936</v>
      </c>
      <c r="B614" s="17">
        <v>82331</v>
      </c>
      <c r="C614" s="17" t="s">
        <v>24</v>
      </c>
      <c r="D614" s="18" t="s">
        <v>937</v>
      </c>
      <c r="E614" s="17" t="s">
        <v>140</v>
      </c>
      <c r="F614" s="19">
        <v>55</v>
      </c>
      <c r="G614" s="20"/>
      <c r="H614" s="20">
        <f t="shared" si="162"/>
        <v>0</v>
      </c>
      <c r="I614" s="20">
        <f t="shared" si="163"/>
        <v>0</v>
      </c>
      <c r="J614" s="1"/>
      <c r="K614" s="1"/>
    </row>
    <row r="615" spans="1:11" ht="12.75" customHeight="1" outlineLevel="2">
      <c r="A615" s="17" t="s">
        <v>938</v>
      </c>
      <c r="B615" s="17">
        <v>82301</v>
      </c>
      <c r="C615" s="17" t="s">
        <v>24</v>
      </c>
      <c r="D615" s="18" t="s">
        <v>939</v>
      </c>
      <c r="E615" s="17" t="s">
        <v>46</v>
      </c>
      <c r="F615" s="19">
        <v>50</v>
      </c>
      <c r="G615" s="20"/>
      <c r="H615" s="20">
        <f t="shared" si="162"/>
        <v>0</v>
      </c>
      <c r="I615" s="20">
        <f t="shared" si="163"/>
        <v>0</v>
      </c>
      <c r="J615" s="1"/>
      <c r="K615" s="1"/>
    </row>
    <row r="616" spans="1:11" ht="12.75" customHeight="1" outlineLevel="2">
      <c r="A616" s="17" t="s">
        <v>940</v>
      </c>
      <c r="B616" s="17">
        <v>82302</v>
      </c>
      <c r="C616" s="17" t="s">
        <v>24</v>
      </c>
      <c r="D616" s="18" t="s">
        <v>941</v>
      </c>
      <c r="E616" s="17" t="s">
        <v>46</v>
      </c>
      <c r="F616" s="19">
        <v>110</v>
      </c>
      <c r="G616" s="20"/>
      <c r="H616" s="20">
        <f t="shared" si="162"/>
        <v>0</v>
      </c>
      <c r="I616" s="20">
        <f t="shared" si="163"/>
        <v>0</v>
      </c>
      <c r="J616" s="1"/>
      <c r="K616" s="1"/>
    </row>
    <row r="617" spans="1:11" ht="12.75" customHeight="1" outlineLevel="2">
      <c r="A617" s="17" t="s">
        <v>942</v>
      </c>
      <c r="B617" s="17">
        <v>82201</v>
      </c>
      <c r="C617" s="17" t="s">
        <v>24</v>
      </c>
      <c r="D617" s="18" t="s">
        <v>943</v>
      </c>
      <c r="E617" s="17" t="s">
        <v>26</v>
      </c>
      <c r="F617" s="19">
        <v>1</v>
      </c>
      <c r="G617" s="20"/>
      <c r="H617" s="20">
        <f t="shared" si="162"/>
        <v>0</v>
      </c>
      <c r="I617" s="20">
        <f t="shared" si="163"/>
        <v>0</v>
      </c>
      <c r="J617" s="1"/>
      <c r="K617" s="1"/>
    </row>
    <row r="618" spans="1:11" ht="12.75" customHeight="1" outlineLevel="2">
      <c r="A618" s="17" t="s">
        <v>944</v>
      </c>
      <c r="B618" s="17">
        <v>82235</v>
      </c>
      <c r="C618" s="17" t="s">
        <v>24</v>
      </c>
      <c r="D618" s="18" t="s">
        <v>945</v>
      </c>
      <c r="E618" s="17" t="s">
        <v>26</v>
      </c>
      <c r="F618" s="19">
        <v>2</v>
      </c>
      <c r="G618" s="20"/>
      <c r="H618" s="20">
        <f t="shared" si="162"/>
        <v>0</v>
      </c>
      <c r="I618" s="20">
        <f t="shared" si="163"/>
        <v>0</v>
      </c>
      <c r="J618" s="1"/>
      <c r="K618" s="1"/>
    </row>
    <row r="619" spans="1:11" ht="12.75" customHeight="1" outlineLevel="2">
      <c r="A619" s="17" t="s">
        <v>946</v>
      </c>
      <c r="B619" s="17">
        <v>82233</v>
      </c>
      <c r="C619" s="17" t="s">
        <v>24</v>
      </c>
      <c r="D619" s="18" t="s">
        <v>947</v>
      </c>
      <c r="E619" s="17" t="s">
        <v>26</v>
      </c>
      <c r="F619" s="19">
        <v>3</v>
      </c>
      <c r="G619" s="20"/>
      <c r="H619" s="20">
        <f t="shared" si="162"/>
        <v>0</v>
      </c>
      <c r="I619" s="20">
        <f t="shared" si="163"/>
        <v>0</v>
      </c>
      <c r="J619" s="1"/>
      <c r="K619" s="1"/>
    </row>
    <row r="620" spans="1:11" ht="12.75" customHeight="1" outlineLevel="2">
      <c r="A620" s="17" t="s">
        <v>948</v>
      </c>
      <c r="B620" s="17">
        <v>82230</v>
      </c>
      <c r="C620" s="17" t="s">
        <v>24</v>
      </c>
      <c r="D620" s="18" t="s">
        <v>949</v>
      </c>
      <c r="E620" s="17" t="s">
        <v>26</v>
      </c>
      <c r="F620" s="19">
        <v>19</v>
      </c>
      <c r="G620" s="20"/>
      <c r="H620" s="20">
        <f t="shared" si="162"/>
        <v>0</v>
      </c>
      <c r="I620" s="20">
        <f t="shared" si="163"/>
        <v>0</v>
      </c>
      <c r="J620" s="1"/>
      <c r="K620" s="1"/>
    </row>
    <row r="621" spans="1:11" ht="12.75" customHeight="1" outlineLevel="2">
      <c r="A621" s="12" t="s">
        <v>950</v>
      </c>
      <c r="B621" s="12"/>
      <c r="C621" s="12"/>
      <c r="D621" s="13" t="s">
        <v>951</v>
      </c>
      <c r="E621" s="13"/>
      <c r="F621" s="14"/>
      <c r="G621" s="15"/>
      <c r="H621" s="15"/>
      <c r="I621" s="16">
        <f>SUM(I622:I623)</f>
        <v>0</v>
      </c>
      <c r="J621" s="1"/>
      <c r="K621" s="1"/>
    </row>
    <row r="622" spans="1:11" ht="12.75" customHeight="1" outlineLevel="2">
      <c r="A622" s="17" t="s">
        <v>952</v>
      </c>
      <c r="B622" s="17">
        <v>81361</v>
      </c>
      <c r="C622" s="17" t="s">
        <v>24</v>
      </c>
      <c r="D622" s="18" t="s">
        <v>953</v>
      </c>
      <c r="E622" s="17" t="s">
        <v>26</v>
      </c>
      <c r="F622" s="19">
        <v>27</v>
      </c>
      <c r="G622" s="20"/>
      <c r="H622" s="20">
        <f t="shared" ref="H622:H623" si="164">TRUNC(G622*(1+$G$3),2)</f>
        <v>0</v>
      </c>
      <c r="I622" s="20">
        <f t="shared" ref="I622:I623" si="165">H622*F622</f>
        <v>0</v>
      </c>
      <c r="J622" s="1"/>
      <c r="K622" s="1"/>
    </row>
    <row r="623" spans="1:11" ht="12.75" customHeight="1" outlineLevel="2">
      <c r="A623" s="17" t="s">
        <v>954</v>
      </c>
      <c r="B623" s="17">
        <v>81121</v>
      </c>
      <c r="C623" s="17" t="s">
        <v>24</v>
      </c>
      <c r="D623" s="18" t="s">
        <v>955</v>
      </c>
      <c r="E623" s="17" t="s">
        <v>26</v>
      </c>
      <c r="F623" s="19">
        <v>55</v>
      </c>
      <c r="G623" s="20"/>
      <c r="H623" s="20">
        <f t="shared" si="164"/>
        <v>0</v>
      </c>
      <c r="I623" s="20">
        <f t="shared" si="165"/>
        <v>0</v>
      </c>
      <c r="J623" s="1"/>
      <c r="K623" s="1"/>
    </row>
    <row r="624" spans="1:11" ht="12.75" customHeight="1" outlineLevel="2">
      <c r="A624" s="12" t="s">
        <v>956</v>
      </c>
      <c r="B624" s="12"/>
      <c r="C624" s="12"/>
      <c r="D624" s="13" t="s">
        <v>957</v>
      </c>
      <c r="E624" s="13"/>
      <c r="F624" s="14"/>
      <c r="G624" s="15"/>
      <c r="H624" s="15"/>
      <c r="I624" s="16">
        <f>SUM(I625:I655)</f>
        <v>0</v>
      </c>
      <c r="J624" s="1"/>
      <c r="K624" s="1"/>
    </row>
    <row r="625" spans="1:11" ht="12.75" customHeight="1" outlineLevel="2">
      <c r="A625" s="17" t="s">
        <v>958</v>
      </c>
      <c r="B625" s="17">
        <v>81071</v>
      </c>
      <c r="C625" s="17" t="s">
        <v>24</v>
      </c>
      <c r="D625" s="18" t="s">
        <v>959</v>
      </c>
      <c r="E625" s="17" t="s">
        <v>26</v>
      </c>
      <c r="F625" s="19">
        <v>1</v>
      </c>
      <c r="G625" s="20"/>
      <c r="H625" s="20">
        <f t="shared" ref="H625:H655" si="166">TRUNC(G625*(1+$G$3),2)</f>
        <v>0</v>
      </c>
      <c r="I625" s="20">
        <f t="shared" ref="I625:I655" si="167">H625*F625</f>
        <v>0</v>
      </c>
      <c r="J625" s="1"/>
      <c r="K625" s="1"/>
    </row>
    <row r="626" spans="1:11" ht="12.75" customHeight="1" outlineLevel="2">
      <c r="A626" s="17" t="s">
        <v>960</v>
      </c>
      <c r="B626" s="17">
        <v>81041</v>
      </c>
      <c r="C626" s="17" t="s">
        <v>24</v>
      </c>
      <c r="D626" s="18" t="s">
        <v>961</v>
      </c>
      <c r="E626" s="17" t="s">
        <v>26</v>
      </c>
      <c r="F626" s="19">
        <v>163</v>
      </c>
      <c r="G626" s="20"/>
      <c r="H626" s="20">
        <f t="shared" si="166"/>
        <v>0</v>
      </c>
      <c r="I626" s="20">
        <f t="shared" si="167"/>
        <v>0</v>
      </c>
      <c r="J626" s="1"/>
      <c r="K626" s="1"/>
    </row>
    <row r="627" spans="1:11" ht="12.75" customHeight="1" outlineLevel="2">
      <c r="A627" s="17" t="s">
        <v>962</v>
      </c>
      <c r="B627" s="17">
        <v>81058</v>
      </c>
      <c r="C627" s="17" t="s">
        <v>24</v>
      </c>
      <c r="D627" s="18" t="s">
        <v>963</v>
      </c>
      <c r="E627" s="17" t="s">
        <v>26</v>
      </c>
      <c r="F627" s="19">
        <v>13</v>
      </c>
      <c r="G627" s="20"/>
      <c r="H627" s="20">
        <f t="shared" si="166"/>
        <v>0</v>
      </c>
      <c r="I627" s="20">
        <f t="shared" si="167"/>
        <v>0</v>
      </c>
      <c r="J627" s="1"/>
      <c r="K627" s="1"/>
    </row>
    <row r="628" spans="1:11" ht="12.75" customHeight="1" outlineLevel="2">
      <c r="A628" s="17" t="s">
        <v>964</v>
      </c>
      <c r="B628" s="17">
        <v>81044</v>
      </c>
      <c r="C628" s="17" t="s">
        <v>24</v>
      </c>
      <c r="D628" s="18" t="s">
        <v>965</v>
      </c>
      <c r="E628" s="17" t="s">
        <v>26</v>
      </c>
      <c r="F628" s="19">
        <v>4</v>
      </c>
      <c r="G628" s="20"/>
      <c r="H628" s="20">
        <f t="shared" si="166"/>
        <v>0</v>
      </c>
      <c r="I628" s="20">
        <f t="shared" si="167"/>
        <v>0</v>
      </c>
      <c r="J628" s="1"/>
      <c r="K628" s="1"/>
    </row>
    <row r="629" spans="1:11" ht="12.75" customHeight="1" outlineLevel="2">
      <c r="A629" s="17" t="s">
        <v>966</v>
      </c>
      <c r="B629" s="17">
        <v>81162</v>
      </c>
      <c r="C629" s="17" t="s">
        <v>24</v>
      </c>
      <c r="D629" s="18" t="s">
        <v>967</v>
      </c>
      <c r="E629" s="17" t="s">
        <v>26</v>
      </c>
      <c r="F629" s="19">
        <v>5</v>
      </c>
      <c r="G629" s="20"/>
      <c r="H629" s="20">
        <f t="shared" si="166"/>
        <v>0</v>
      </c>
      <c r="I629" s="20">
        <f t="shared" si="167"/>
        <v>0</v>
      </c>
      <c r="J629" s="1"/>
      <c r="K629" s="1"/>
    </row>
    <row r="630" spans="1:11" ht="12.75" customHeight="1" outlineLevel="2">
      <c r="A630" s="17" t="s">
        <v>968</v>
      </c>
      <c r="B630" s="17">
        <v>81184</v>
      </c>
      <c r="C630" s="17" t="s">
        <v>24</v>
      </c>
      <c r="D630" s="18" t="s">
        <v>969</v>
      </c>
      <c r="E630" s="17" t="s">
        <v>26</v>
      </c>
      <c r="F630" s="19">
        <v>3</v>
      </c>
      <c r="G630" s="20"/>
      <c r="H630" s="20">
        <f t="shared" si="166"/>
        <v>0</v>
      </c>
      <c r="I630" s="20">
        <f t="shared" si="167"/>
        <v>0</v>
      </c>
      <c r="J630" s="1"/>
      <c r="K630" s="1"/>
    </row>
    <row r="631" spans="1:11" ht="12.75" customHeight="1" outlineLevel="2">
      <c r="A631" s="17" t="s">
        <v>970</v>
      </c>
      <c r="B631" s="17">
        <v>81179</v>
      </c>
      <c r="C631" s="17" t="s">
        <v>24</v>
      </c>
      <c r="D631" s="18" t="s">
        <v>971</v>
      </c>
      <c r="E631" s="17" t="s">
        <v>26</v>
      </c>
      <c r="F631" s="19">
        <v>19</v>
      </c>
      <c r="G631" s="20"/>
      <c r="H631" s="20">
        <f t="shared" si="166"/>
        <v>0</v>
      </c>
      <c r="I631" s="20">
        <f t="shared" si="167"/>
        <v>0</v>
      </c>
      <c r="J631" s="1"/>
      <c r="K631" s="1"/>
    </row>
    <row r="632" spans="1:11" ht="12.75" customHeight="1" outlineLevel="2">
      <c r="A632" s="17" t="s">
        <v>972</v>
      </c>
      <c r="B632" s="17">
        <v>81181</v>
      </c>
      <c r="C632" s="17" t="s">
        <v>24</v>
      </c>
      <c r="D632" s="18" t="s">
        <v>973</v>
      </c>
      <c r="E632" s="17" t="s">
        <v>26</v>
      </c>
      <c r="F632" s="19">
        <v>4</v>
      </c>
      <c r="G632" s="20"/>
      <c r="H632" s="20">
        <f t="shared" si="166"/>
        <v>0</v>
      </c>
      <c r="I632" s="20">
        <f t="shared" si="167"/>
        <v>0</v>
      </c>
      <c r="J632" s="1"/>
      <c r="K632" s="1"/>
    </row>
    <row r="633" spans="1:11" ht="12.75" customHeight="1" outlineLevel="2">
      <c r="A633" s="17" t="s">
        <v>974</v>
      </c>
      <c r="B633" s="17">
        <v>81251</v>
      </c>
      <c r="C633" s="17" t="s">
        <v>24</v>
      </c>
      <c r="D633" s="18" t="s">
        <v>975</v>
      </c>
      <c r="E633" s="17" t="s">
        <v>26</v>
      </c>
      <c r="F633" s="19">
        <v>1</v>
      </c>
      <c r="G633" s="20"/>
      <c r="H633" s="20">
        <f t="shared" si="166"/>
        <v>0</v>
      </c>
      <c r="I633" s="20">
        <f t="shared" si="167"/>
        <v>0</v>
      </c>
      <c r="J633" s="1"/>
      <c r="K633" s="1"/>
    </row>
    <row r="634" spans="1:11" ht="12.75" customHeight="1" outlineLevel="2">
      <c r="A634" s="17" t="s">
        <v>976</v>
      </c>
      <c r="B634" s="17">
        <v>81254</v>
      </c>
      <c r="C634" s="17" t="s">
        <v>24</v>
      </c>
      <c r="D634" s="18" t="s">
        <v>977</v>
      </c>
      <c r="E634" s="17" t="s">
        <v>26</v>
      </c>
      <c r="F634" s="19">
        <v>1</v>
      </c>
      <c r="G634" s="20"/>
      <c r="H634" s="20">
        <f t="shared" si="166"/>
        <v>0</v>
      </c>
      <c r="I634" s="20">
        <f t="shared" si="167"/>
        <v>0</v>
      </c>
      <c r="J634" s="1"/>
      <c r="K634" s="1"/>
    </row>
    <row r="635" spans="1:11" ht="12.75" customHeight="1" outlineLevel="2">
      <c r="A635" s="17" t="s">
        <v>978</v>
      </c>
      <c r="B635" s="17">
        <v>81255</v>
      </c>
      <c r="C635" s="17" t="s">
        <v>24</v>
      </c>
      <c r="D635" s="18" t="s">
        <v>979</v>
      </c>
      <c r="E635" s="17" t="s">
        <v>26</v>
      </c>
      <c r="F635" s="19">
        <v>1</v>
      </c>
      <c r="G635" s="20"/>
      <c r="H635" s="20">
        <f t="shared" si="166"/>
        <v>0</v>
      </c>
      <c r="I635" s="20">
        <f t="shared" si="167"/>
        <v>0</v>
      </c>
      <c r="J635" s="1"/>
      <c r="K635" s="1"/>
    </row>
    <row r="636" spans="1:11" ht="12.75" customHeight="1" outlineLevel="2">
      <c r="A636" s="17" t="s">
        <v>980</v>
      </c>
      <c r="B636" s="17">
        <v>81537</v>
      </c>
      <c r="C636" s="17" t="s">
        <v>24</v>
      </c>
      <c r="D636" s="18" t="s">
        <v>981</v>
      </c>
      <c r="E636" s="17" t="s">
        <v>26</v>
      </c>
      <c r="F636" s="19">
        <v>25</v>
      </c>
      <c r="G636" s="20"/>
      <c r="H636" s="20">
        <f t="shared" si="166"/>
        <v>0</v>
      </c>
      <c r="I636" s="20">
        <f t="shared" si="167"/>
        <v>0</v>
      </c>
      <c r="J636" s="1"/>
      <c r="K636" s="1"/>
    </row>
    <row r="637" spans="1:11" ht="12.75" customHeight="1" outlineLevel="2">
      <c r="A637" s="17" t="s">
        <v>982</v>
      </c>
      <c r="B637" s="17">
        <v>81538</v>
      </c>
      <c r="C637" s="17" t="s">
        <v>24</v>
      </c>
      <c r="D637" s="18" t="s">
        <v>983</v>
      </c>
      <c r="E637" s="17" t="s">
        <v>26</v>
      </c>
      <c r="F637" s="19">
        <v>2</v>
      </c>
      <c r="G637" s="20"/>
      <c r="H637" s="20">
        <f t="shared" si="166"/>
        <v>0</v>
      </c>
      <c r="I637" s="20">
        <f t="shared" si="167"/>
        <v>0</v>
      </c>
      <c r="J637" s="1"/>
      <c r="K637" s="1"/>
    </row>
    <row r="638" spans="1:11" ht="12.75" customHeight="1" outlineLevel="2">
      <c r="A638" s="17" t="s">
        <v>984</v>
      </c>
      <c r="B638" s="17">
        <v>81540</v>
      </c>
      <c r="C638" s="17" t="s">
        <v>24</v>
      </c>
      <c r="D638" s="18" t="s">
        <v>985</v>
      </c>
      <c r="E638" s="17" t="s">
        <v>26</v>
      </c>
      <c r="F638" s="19">
        <v>10</v>
      </c>
      <c r="G638" s="20"/>
      <c r="H638" s="20">
        <f t="shared" si="166"/>
        <v>0</v>
      </c>
      <c r="I638" s="20">
        <f t="shared" si="167"/>
        <v>0</v>
      </c>
      <c r="J638" s="1"/>
      <c r="K638" s="1"/>
    </row>
    <row r="639" spans="1:11" ht="12.75" customHeight="1" outlineLevel="2">
      <c r="A639" s="17" t="s">
        <v>986</v>
      </c>
      <c r="B639" s="17">
        <v>81541</v>
      </c>
      <c r="C639" s="17" t="s">
        <v>24</v>
      </c>
      <c r="D639" s="18" t="s">
        <v>987</v>
      </c>
      <c r="E639" s="17" t="s">
        <v>26</v>
      </c>
      <c r="F639" s="19">
        <v>10</v>
      </c>
      <c r="G639" s="20"/>
      <c r="H639" s="20">
        <f t="shared" si="166"/>
        <v>0</v>
      </c>
      <c r="I639" s="20">
        <f t="shared" si="167"/>
        <v>0</v>
      </c>
      <c r="J639" s="1"/>
      <c r="K639" s="1"/>
    </row>
    <row r="640" spans="1:11" ht="12.75" customHeight="1" outlineLevel="2">
      <c r="A640" s="17" t="s">
        <v>988</v>
      </c>
      <c r="B640" s="17">
        <v>81321</v>
      </c>
      <c r="C640" s="17" t="s">
        <v>24</v>
      </c>
      <c r="D640" s="18" t="s">
        <v>989</v>
      </c>
      <c r="E640" s="17" t="s">
        <v>26</v>
      </c>
      <c r="F640" s="19">
        <v>57</v>
      </c>
      <c r="G640" s="20"/>
      <c r="H640" s="20">
        <f t="shared" si="166"/>
        <v>0</v>
      </c>
      <c r="I640" s="20">
        <f t="shared" si="167"/>
        <v>0</v>
      </c>
      <c r="J640" s="1"/>
      <c r="K640" s="1"/>
    </row>
    <row r="641" spans="1:11" ht="12.75" customHeight="1" outlineLevel="2">
      <c r="A641" s="17" t="s">
        <v>990</v>
      </c>
      <c r="B641" s="17">
        <v>81324</v>
      </c>
      <c r="C641" s="17" t="s">
        <v>24</v>
      </c>
      <c r="D641" s="18" t="s">
        <v>417</v>
      </c>
      <c r="E641" s="17" t="s">
        <v>26</v>
      </c>
      <c r="F641" s="19">
        <v>5</v>
      </c>
      <c r="G641" s="20"/>
      <c r="H641" s="20">
        <f t="shared" si="166"/>
        <v>0</v>
      </c>
      <c r="I641" s="20">
        <f t="shared" si="167"/>
        <v>0</v>
      </c>
      <c r="J641" s="1"/>
      <c r="K641" s="1"/>
    </row>
    <row r="642" spans="1:11" ht="12.75" customHeight="1" outlineLevel="2">
      <c r="A642" s="17" t="s">
        <v>991</v>
      </c>
      <c r="B642" s="17">
        <v>81340</v>
      </c>
      <c r="C642" s="17" t="s">
        <v>24</v>
      </c>
      <c r="D642" s="18" t="s">
        <v>992</v>
      </c>
      <c r="E642" s="17" t="s">
        <v>26</v>
      </c>
      <c r="F642" s="19">
        <v>1</v>
      </c>
      <c r="G642" s="20"/>
      <c r="H642" s="20">
        <f t="shared" si="166"/>
        <v>0</v>
      </c>
      <c r="I642" s="20">
        <f t="shared" si="167"/>
        <v>0</v>
      </c>
      <c r="J642" s="1"/>
      <c r="K642" s="1"/>
    </row>
    <row r="643" spans="1:11" ht="12.75" customHeight="1" outlineLevel="2">
      <c r="A643" s="17" t="s">
        <v>993</v>
      </c>
      <c r="B643" s="17">
        <v>81106</v>
      </c>
      <c r="C643" s="17" t="s">
        <v>24</v>
      </c>
      <c r="D643" s="18" t="s">
        <v>994</v>
      </c>
      <c r="E643" s="17" t="s">
        <v>26</v>
      </c>
      <c r="F643" s="19">
        <v>2</v>
      </c>
      <c r="G643" s="20"/>
      <c r="H643" s="20">
        <f t="shared" si="166"/>
        <v>0</v>
      </c>
      <c r="I643" s="20">
        <f t="shared" si="167"/>
        <v>0</v>
      </c>
      <c r="J643" s="1"/>
      <c r="K643" s="1"/>
    </row>
    <row r="644" spans="1:11" ht="12.75" customHeight="1" outlineLevel="2">
      <c r="A644" s="17" t="s">
        <v>995</v>
      </c>
      <c r="B644" s="17">
        <v>81002</v>
      </c>
      <c r="C644" s="17" t="s">
        <v>24</v>
      </c>
      <c r="D644" s="18" t="s">
        <v>996</v>
      </c>
      <c r="E644" s="17" t="s">
        <v>46</v>
      </c>
      <c r="F644" s="19">
        <v>6</v>
      </c>
      <c r="G644" s="20"/>
      <c r="H644" s="20">
        <f t="shared" si="166"/>
        <v>0</v>
      </c>
      <c r="I644" s="20">
        <f t="shared" si="167"/>
        <v>0</v>
      </c>
      <c r="J644" s="1"/>
      <c r="K644" s="1"/>
    </row>
    <row r="645" spans="1:11" ht="12.75" customHeight="1" outlineLevel="2">
      <c r="A645" s="17" t="s">
        <v>997</v>
      </c>
      <c r="B645" s="17">
        <v>81003</v>
      </c>
      <c r="C645" s="17" t="s">
        <v>24</v>
      </c>
      <c r="D645" s="18" t="s">
        <v>998</v>
      </c>
      <c r="E645" s="17" t="s">
        <v>140</v>
      </c>
      <c r="F645" s="19">
        <v>222</v>
      </c>
      <c r="G645" s="20"/>
      <c r="H645" s="20">
        <f t="shared" si="166"/>
        <v>0</v>
      </c>
      <c r="I645" s="20">
        <f t="shared" si="167"/>
        <v>0</v>
      </c>
      <c r="J645" s="1"/>
      <c r="K645" s="1"/>
    </row>
    <row r="646" spans="1:11" ht="12.75" customHeight="1" outlineLevel="2">
      <c r="A646" s="17" t="s">
        <v>999</v>
      </c>
      <c r="B646" s="17">
        <v>81004</v>
      </c>
      <c r="C646" s="17" t="s">
        <v>24</v>
      </c>
      <c r="D646" s="18" t="s">
        <v>1000</v>
      </c>
      <c r="E646" s="17" t="s">
        <v>46</v>
      </c>
      <c r="F646" s="19">
        <v>24</v>
      </c>
      <c r="G646" s="20"/>
      <c r="H646" s="20">
        <f t="shared" si="166"/>
        <v>0</v>
      </c>
      <c r="I646" s="20">
        <f t="shared" si="167"/>
        <v>0</v>
      </c>
      <c r="J646" s="1"/>
      <c r="K646" s="1"/>
    </row>
    <row r="647" spans="1:11" ht="12.75" customHeight="1" outlineLevel="2">
      <c r="A647" s="17" t="s">
        <v>1001</v>
      </c>
      <c r="B647" s="17">
        <v>81006</v>
      </c>
      <c r="C647" s="17" t="s">
        <v>24</v>
      </c>
      <c r="D647" s="18" t="s">
        <v>415</v>
      </c>
      <c r="E647" s="17" t="s">
        <v>46</v>
      </c>
      <c r="F647" s="19">
        <v>144</v>
      </c>
      <c r="G647" s="20"/>
      <c r="H647" s="20">
        <f t="shared" si="166"/>
        <v>0</v>
      </c>
      <c r="I647" s="20">
        <f t="shared" si="167"/>
        <v>0</v>
      </c>
      <c r="J647" s="1"/>
      <c r="K647" s="1"/>
    </row>
    <row r="648" spans="1:11" ht="12.75" customHeight="1" outlineLevel="2">
      <c r="A648" s="17" t="s">
        <v>1002</v>
      </c>
      <c r="B648" s="17">
        <v>81007</v>
      </c>
      <c r="C648" s="17" t="s">
        <v>24</v>
      </c>
      <c r="D648" s="18" t="s">
        <v>1003</v>
      </c>
      <c r="E648" s="17" t="s">
        <v>46</v>
      </c>
      <c r="F648" s="19">
        <v>48</v>
      </c>
      <c r="G648" s="20"/>
      <c r="H648" s="20">
        <f t="shared" si="166"/>
        <v>0</v>
      </c>
      <c r="I648" s="20">
        <f t="shared" si="167"/>
        <v>0</v>
      </c>
      <c r="J648" s="1"/>
      <c r="K648" s="1"/>
    </row>
    <row r="649" spans="1:11" ht="12.75" customHeight="1" outlineLevel="2">
      <c r="A649" s="17" t="s">
        <v>1004</v>
      </c>
      <c r="B649" s="17">
        <v>81402</v>
      </c>
      <c r="C649" s="17" t="s">
        <v>24</v>
      </c>
      <c r="D649" s="18" t="s">
        <v>1005</v>
      </c>
      <c r="E649" s="17" t="s">
        <v>26</v>
      </c>
      <c r="F649" s="19">
        <v>58</v>
      </c>
      <c r="G649" s="20"/>
      <c r="H649" s="20">
        <f t="shared" si="166"/>
        <v>0</v>
      </c>
      <c r="I649" s="20">
        <f t="shared" si="167"/>
        <v>0</v>
      </c>
      <c r="J649" s="1"/>
      <c r="K649" s="1"/>
    </row>
    <row r="650" spans="1:11" ht="12.75" customHeight="1" outlineLevel="2">
      <c r="A650" s="17" t="s">
        <v>1006</v>
      </c>
      <c r="B650" s="17">
        <v>81403</v>
      </c>
      <c r="C650" s="17" t="s">
        <v>24</v>
      </c>
      <c r="D650" s="18" t="s">
        <v>1007</v>
      </c>
      <c r="E650" s="17" t="s">
        <v>26</v>
      </c>
      <c r="F650" s="19">
        <v>5</v>
      </c>
      <c r="G650" s="20"/>
      <c r="H650" s="20">
        <f t="shared" si="166"/>
        <v>0</v>
      </c>
      <c r="I650" s="20">
        <f t="shared" si="167"/>
        <v>0</v>
      </c>
      <c r="J650" s="1"/>
      <c r="K650" s="1"/>
    </row>
    <row r="651" spans="1:11" ht="12.75" customHeight="1" outlineLevel="2">
      <c r="A651" s="17" t="s">
        <v>1008</v>
      </c>
      <c r="B651" s="17">
        <v>81405</v>
      </c>
      <c r="C651" s="17" t="s">
        <v>24</v>
      </c>
      <c r="D651" s="18" t="s">
        <v>1009</v>
      </c>
      <c r="E651" s="17" t="s">
        <v>26</v>
      </c>
      <c r="F651" s="19">
        <v>19</v>
      </c>
      <c r="G651" s="20"/>
      <c r="H651" s="20">
        <f t="shared" si="166"/>
        <v>0</v>
      </c>
      <c r="I651" s="20">
        <f t="shared" si="167"/>
        <v>0</v>
      </c>
      <c r="J651" s="1"/>
      <c r="K651" s="1"/>
    </row>
    <row r="652" spans="1:11" ht="12.75" customHeight="1" outlineLevel="2">
      <c r="A652" s="17" t="s">
        <v>1010</v>
      </c>
      <c r="B652" s="17">
        <v>81406</v>
      </c>
      <c r="C652" s="17" t="s">
        <v>24</v>
      </c>
      <c r="D652" s="18" t="s">
        <v>1011</v>
      </c>
      <c r="E652" s="17" t="s">
        <v>26</v>
      </c>
      <c r="F652" s="19">
        <v>6</v>
      </c>
      <c r="G652" s="20"/>
      <c r="H652" s="20">
        <f t="shared" si="166"/>
        <v>0</v>
      </c>
      <c r="I652" s="20">
        <f t="shared" si="167"/>
        <v>0</v>
      </c>
      <c r="J652" s="1"/>
      <c r="K652" s="1"/>
    </row>
    <row r="653" spans="1:11" ht="12.75" customHeight="1" outlineLevel="2">
      <c r="A653" s="17" t="s">
        <v>1012</v>
      </c>
      <c r="B653" s="17">
        <v>81425</v>
      </c>
      <c r="C653" s="17" t="s">
        <v>24</v>
      </c>
      <c r="D653" s="18" t="s">
        <v>1013</v>
      </c>
      <c r="E653" s="17" t="s">
        <v>26</v>
      </c>
      <c r="F653" s="19">
        <v>1</v>
      </c>
      <c r="G653" s="20"/>
      <c r="H653" s="20">
        <f t="shared" si="166"/>
        <v>0</v>
      </c>
      <c r="I653" s="20">
        <f t="shared" si="167"/>
        <v>0</v>
      </c>
      <c r="J653" s="1"/>
      <c r="K653" s="1"/>
    </row>
    <row r="654" spans="1:11" ht="12.75" customHeight="1" outlineLevel="2">
      <c r="A654" s="17" t="s">
        <v>1014</v>
      </c>
      <c r="B654" s="17">
        <v>81462</v>
      </c>
      <c r="C654" s="17" t="s">
        <v>24</v>
      </c>
      <c r="D654" s="18" t="s">
        <v>1015</v>
      </c>
      <c r="E654" s="17" t="s">
        <v>26</v>
      </c>
      <c r="F654" s="19">
        <v>1</v>
      </c>
      <c r="G654" s="20"/>
      <c r="H654" s="20">
        <f t="shared" si="166"/>
        <v>0</v>
      </c>
      <c r="I654" s="20">
        <f t="shared" si="167"/>
        <v>0</v>
      </c>
      <c r="J654" s="1"/>
      <c r="K654" s="1"/>
    </row>
    <row r="655" spans="1:11" ht="12.75" customHeight="1" outlineLevel="2">
      <c r="A655" s="17" t="s">
        <v>1016</v>
      </c>
      <c r="B655" s="17">
        <v>81164</v>
      </c>
      <c r="C655" s="17" t="s">
        <v>24</v>
      </c>
      <c r="D655" s="18" t="s">
        <v>1017</v>
      </c>
      <c r="E655" s="17" t="s">
        <v>26</v>
      </c>
      <c r="F655" s="19">
        <v>1</v>
      </c>
      <c r="G655" s="20"/>
      <c r="H655" s="20">
        <f t="shared" si="166"/>
        <v>0</v>
      </c>
      <c r="I655" s="20">
        <f t="shared" si="167"/>
        <v>0</v>
      </c>
      <c r="J655" s="1"/>
      <c r="K655" s="1"/>
    </row>
    <row r="656" spans="1:11" ht="12.75" customHeight="1" outlineLevel="2">
      <c r="A656" s="12" t="s">
        <v>1018</v>
      </c>
      <c r="B656" s="12"/>
      <c r="C656" s="12"/>
      <c r="D656" s="13" t="s">
        <v>1019</v>
      </c>
      <c r="E656" s="13"/>
      <c r="F656" s="14"/>
      <c r="G656" s="15"/>
      <c r="H656" s="15"/>
      <c r="I656" s="16">
        <f>SUM(I657:I660)</f>
        <v>0</v>
      </c>
      <c r="J656" s="1"/>
      <c r="K656" s="1"/>
    </row>
    <row r="657" spans="1:11" ht="12.75" customHeight="1" outlineLevel="2">
      <c r="A657" s="17" t="s">
        <v>1020</v>
      </c>
      <c r="B657" s="17">
        <v>81369</v>
      </c>
      <c r="C657" s="17" t="s">
        <v>24</v>
      </c>
      <c r="D657" s="18" t="s">
        <v>1021</v>
      </c>
      <c r="E657" s="17" t="s">
        <v>26</v>
      </c>
      <c r="F657" s="19">
        <v>14</v>
      </c>
      <c r="G657" s="20"/>
      <c r="H657" s="20">
        <f t="shared" ref="H657:H660" si="168">TRUNC(G657*(1+$G$3),2)</f>
        <v>0</v>
      </c>
      <c r="I657" s="20">
        <f t="shared" ref="I657:I660" si="169">H657*F657</f>
        <v>0</v>
      </c>
      <c r="J657" s="1"/>
      <c r="K657" s="1"/>
    </row>
    <row r="658" spans="1:11" ht="12.75" customHeight="1" outlineLevel="2">
      <c r="A658" s="17" t="s">
        <v>1022</v>
      </c>
      <c r="B658" s="17">
        <v>81361</v>
      </c>
      <c r="C658" s="17" t="s">
        <v>24</v>
      </c>
      <c r="D658" s="18" t="s">
        <v>953</v>
      </c>
      <c r="E658" s="17" t="s">
        <v>26</v>
      </c>
      <c r="F658" s="19">
        <v>60</v>
      </c>
      <c r="G658" s="20"/>
      <c r="H658" s="20">
        <f t="shared" si="168"/>
        <v>0</v>
      </c>
      <c r="I658" s="20">
        <f t="shared" si="169"/>
        <v>0</v>
      </c>
      <c r="J658" s="1"/>
      <c r="K658" s="1"/>
    </row>
    <row r="659" spans="1:11" ht="12.75" customHeight="1" outlineLevel="2">
      <c r="A659" s="17" t="s">
        <v>1023</v>
      </c>
      <c r="B659" s="17">
        <v>81321</v>
      </c>
      <c r="C659" s="17" t="s">
        <v>24</v>
      </c>
      <c r="D659" s="18" t="s">
        <v>989</v>
      </c>
      <c r="E659" s="17" t="s">
        <v>26</v>
      </c>
      <c r="F659" s="19">
        <v>28</v>
      </c>
      <c r="G659" s="20"/>
      <c r="H659" s="20">
        <f t="shared" si="168"/>
        <v>0</v>
      </c>
      <c r="I659" s="20">
        <f t="shared" si="169"/>
        <v>0</v>
      </c>
      <c r="J659" s="1"/>
      <c r="K659" s="1"/>
    </row>
    <row r="660" spans="1:11" ht="12.75" customHeight="1" outlineLevel="2">
      <c r="A660" s="17" t="s">
        <v>1024</v>
      </c>
      <c r="B660" s="17">
        <v>81426</v>
      </c>
      <c r="C660" s="17" t="s">
        <v>24</v>
      </c>
      <c r="D660" s="18" t="s">
        <v>1025</v>
      </c>
      <c r="E660" s="17" t="s">
        <v>26</v>
      </c>
      <c r="F660" s="19">
        <v>1</v>
      </c>
      <c r="G660" s="20"/>
      <c r="H660" s="20">
        <f t="shared" si="168"/>
        <v>0</v>
      </c>
      <c r="I660" s="20">
        <f t="shared" si="169"/>
        <v>0</v>
      </c>
      <c r="J660" s="1"/>
      <c r="K660" s="1"/>
    </row>
    <row r="661" spans="1:11" ht="12.75" customHeight="1" outlineLevel="2">
      <c r="A661" s="12" t="s">
        <v>1026</v>
      </c>
      <c r="B661" s="12"/>
      <c r="C661" s="12"/>
      <c r="D661" s="13" t="s">
        <v>1027</v>
      </c>
      <c r="E661" s="13"/>
      <c r="F661" s="14"/>
      <c r="G661" s="15"/>
      <c r="H661" s="15"/>
      <c r="I661" s="16">
        <f>I662</f>
        <v>0</v>
      </c>
      <c r="J661" s="1"/>
      <c r="K661" s="1"/>
    </row>
    <row r="662" spans="1:11" ht="12.75" customHeight="1" outlineLevel="2">
      <c r="A662" s="17" t="s">
        <v>1028</v>
      </c>
      <c r="B662" s="17">
        <v>81882</v>
      </c>
      <c r="C662" s="17" t="s">
        <v>24</v>
      </c>
      <c r="D662" s="18" t="s">
        <v>1029</v>
      </c>
      <c r="E662" s="17" t="s">
        <v>146</v>
      </c>
      <c r="F662" s="19">
        <v>1</v>
      </c>
      <c r="G662" s="20"/>
      <c r="H662" s="20">
        <f>TRUNC(G662*(1+$G$3),2)</f>
        <v>0</v>
      </c>
      <c r="I662" s="20">
        <f>H662*F662</f>
        <v>0</v>
      </c>
      <c r="J662" s="1"/>
      <c r="K662" s="1"/>
    </row>
    <row r="663" spans="1:11" ht="12.75" customHeight="1" collapsed="1">
      <c r="A663" s="12">
        <v>12</v>
      </c>
      <c r="B663" s="12"/>
      <c r="C663" s="12"/>
      <c r="D663" s="13" t="s">
        <v>1030</v>
      </c>
      <c r="E663" s="13"/>
      <c r="F663" s="14"/>
      <c r="G663" s="15"/>
      <c r="H663" s="15"/>
      <c r="I663" s="16">
        <f>I664+I683</f>
        <v>0</v>
      </c>
      <c r="J663" s="1"/>
      <c r="K663" s="1"/>
    </row>
    <row r="664" spans="1:11" ht="12.75" hidden="1" customHeight="1" outlineLevel="1">
      <c r="A664" s="12" t="s">
        <v>1031</v>
      </c>
      <c r="B664" s="12"/>
      <c r="C664" s="12"/>
      <c r="D664" s="13" t="s">
        <v>1032</v>
      </c>
      <c r="E664" s="13"/>
      <c r="F664" s="14"/>
      <c r="G664" s="15"/>
      <c r="H664" s="15"/>
      <c r="I664" s="16">
        <f>I665+I667+I671+I676</f>
        <v>0</v>
      </c>
      <c r="J664" s="1"/>
      <c r="K664" s="1"/>
    </row>
    <row r="665" spans="1:11" ht="12.75" hidden="1" customHeight="1" outlineLevel="2">
      <c r="A665" s="12" t="s">
        <v>1033</v>
      </c>
      <c r="B665" s="12"/>
      <c r="C665" s="12"/>
      <c r="D665" s="13" t="s">
        <v>16</v>
      </c>
      <c r="E665" s="13"/>
      <c r="F665" s="14"/>
      <c r="G665" s="15"/>
      <c r="H665" s="15"/>
      <c r="I665" s="16">
        <f>I666</f>
        <v>0</v>
      </c>
      <c r="J665" s="1"/>
      <c r="K665" s="1"/>
    </row>
    <row r="666" spans="1:11" ht="12.75" hidden="1" customHeight="1" outlineLevel="2">
      <c r="A666" s="17" t="s">
        <v>1034</v>
      </c>
      <c r="B666" s="17">
        <v>20701</v>
      </c>
      <c r="C666" s="17" t="s">
        <v>24</v>
      </c>
      <c r="D666" s="18" t="s">
        <v>32</v>
      </c>
      <c r="E666" s="17" t="s">
        <v>20</v>
      </c>
      <c r="F666" s="19">
        <v>25</v>
      </c>
      <c r="G666" s="20"/>
      <c r="H666" s="20">
        <f>TRUNC(G666*(1+$G$3),2)</f>
        <v>0</v>
      </c>
      <c r="I666" s="20">
        <f>H666*F666</f>
        <v>0</v>
      </c>
      <c r="J666" s="1"/>
      <c r="K666" s="1"/>
    </row>
    <row r="667" spans="1:11" ht="12.75" hidden="1" customHeight="1" outlineLevel="2">
      <c r="A667" s="12" t="s">
        <v>1035</v>
      </c>
      <c r="B667" s="12"/>
      <c r="C667" s="12"/>
      <c r="D667" s="13" t="s">
        <v>356</v>
      </c>
      <c r="E667" s="13"/>
      <c r="F667" s="14"/>
      <c r="G667" s="15"/>
      <c r="H667" s="15"/>
      <c r="I667" s="16">
        <f>SUM(I668:I670)</f>
        <v>0</v>
      </c>
      <c r="J667" s="1"/>
      <c r="K667" s="1"/>
    </row>
    <row r="668" spans="1:11" ht="12.75" hidden="1" customHeight="1" outlineLevel="2">
      <c r="A668" s="17" t="s">
        <v>1036</v>
      </c>
      <c r="B668" s="17">
        <v>50901</v>
      </c>
      <c r="C668" s="17" t="s">
        <v>24</v>
      </c>
      <c r="D668" s="18" t="s">
        <v>358</v>
      </c>
      <c r="E668" s="17" t="s">
        <v>36</v>
      </c>
      <c r="F668" s="19">
        <v>100</v>
      </c>
      <c r="G668" s="20"/>
      <c r="H668" s="20">
        <f t="shared" ref="H668:H670" si="170">TRUNC(G668*(1+$G$3),2)</f>
        <v>0</v>
      </c>
      <c r="I668" s="20">
        <f t="shared" ref="I668:I670" si="171">H668*F668</f>
        <v>0</v>
      </c>
      <c r="J668" s="1"/>
      <c r="K668" s="1"/>
    </row>
    <row r="669" spans="1:11" ht="12.75" hidden="1" customHeight="1" outlineLevel="2">
      <c r="A669" s="17" t="s">
        <v>1037</v>
      </c>
      <c r="B669" s="17">
        <v>41005</v>
      </c>
      <c r="C669" s="17" t="s">
        <v>24</v>
      </c>
      <c r="D669" s="18" t="s">
        <v>38</v>
      </c>
      <c r="E669" s="17" t="s">
        <v>36</v>
      </c>
      <c r="F669" s="19">
        <v>100</v>
      </c>
      <c r="G669" s="20"/>
      <c r="H669" s="20">
        <f t="shared" si="170"/>
        <v>0</v>
      </c>
      <c r="I669" s="20">
        <f t="shared" si="171"/>
        <v>0</v>
      </c>
      <c r="J669" s="1"/>
      <c r="K669" s="1"/>
    </row>
    <row r="670" spans="1:11" ht="12.75" hidden="1" customHeight="1" outlineLevel="2">
      <c r="A670" s="17" t="s">
        <v>1038</v>
      </c>
      <c r="B670" s="17">
        <v>41006</v>
      </c>
      <c r="C670" s="17" t="s">
        <v>24</v>
      </c>
      <c r="D670" s="18" t="s">
        <v>1039</v>
      </c>
      <c r="E670" s="17" t="s">
        <v>1040</v>
      </c>
      <c r="F670" s="19">
        <v>1000</v>
      </c>
      <c r="G670" s="20"/>
      <c r="H670" s="20">
        <f t="shared" si="170"/>
        <v>0</v>
      </c>
      <c r="I670" s="20">
        <f t="shared" si="171"/>
        <v>0</v>
      </c>
      <c r="J670" s="1"/>
      <c r="K670" s="1"/>
    </row>
    <row r="671" spans="1:11" ht="12.75" hidden="1" customHeight="1" outlineLevel="2">
      <c r="A671" s="12" t="s">
        <v>1041</v>
      </c>
      <c r="B671" s="12"/>
      <c r="C671" s="12"/>
      <c r="D671" s="13" t="s">
        <v>362</v>
      </c>
      <c r="E671" s="13"/>
      <c r="F671" s="14"/>
      <c r="G671" s="15"/>
      <c r="H671" s="15"/>
      <c r="I671" s="16">
        <f>SUM(I672:I675)</f>
        <v>0</v>
      </c>
      <c r="J671" s="1"/>
      <c r="K671" s="1"/>
    </row>
    <row r="672" spans="1:11" ht="12.75" hidden="1" customHeight="1" outlineLevel="2">
      <c r="A672" s="17" t="s">
        <v>1042</v>
      </c>
      <c r="B672" s="17">
        <v>97089</v>
      </c>
      <c r="C672" s="17" t="s">
        <v>18</v>
      </c>
      <c r="D672" s="18" t="s">
        <v>1043</v>
      </c>
      <c r="E672" s="17" t="s">
        <v>1044</v>
      </c>
      <c r="F672" s="19">
        <v>88</v>
      </c>
      <c r="G672" s="20"/>
      <c r="H672" s="20">
        <f t="shared" ref="H672:H675" si="172">TRUNC(G672*(1+$G$3),2)</f>
        <v>0</v>
      </c>
      <c r="I672" s="20">
        <f t="shared" ref="I672:I675" si="173">H672*F672</f>
        <v>0</v>
      </c>
      <c r="J672" s="1"/>
      <c r="K672" s="1"/>
    </row>
    <row r="673" spans="1:11" ht="12.75" hidden="1" customHeight="1" outlineLevel="2">
      <c r="A673" s="17" t="s">
        <v>1045</v>
      </c>
      <c r="B673" s="17">
        <v>60507</v>
      </c>
      <c r="C673" s="17" t="s">
        <v>24</v>
      </c>
      <c r="D673" s="18" t="s">
        <v>1046</v>
      </c>
      <c r="E673" s="17" t="s">
        <v>36</v>
      </c>
      <c r="F673" s="19">
        <v>2.64</v>
      </c>
      <c r="G673" s="20"/>
      <c r="H673" s="20">
        <f t="shared" si="172"/>
        <v>0</v>
      </c>
      <c r="I673" s="20">
        <f t="shared" si="173"/>
        <v>0</v>
      </c>
      <c r="J673" s="1"/>
      <c r="K673" s="1"/>
    </row>
    <row r="674" spans="1:11" ht="12.75" hidden="1" customHeight="1" outlineLevel="2">
      <c r="A674" s="17" t="s">
        <v>1047</v>
      </c>
      <c r="B674" s="17">
        <v>51026</v>
      </c>
      <c r="C674" s="17" t="s">
        <v>24</v>
      </c>
      <c r="D674" s="18" t="s">
        <v>172</v>
      </c>
      <c r="E674" s="17" t="s">
        <v>36</v>
      </c>
      <c r="F674" s="19">
        <v>2.64</v>
      </c>
      <c r="G674" s="20"/>
      <c r="H674" s="20">
        <f t="shared" si="172"/>
        <v>0</v>
      </c>
      <c r="I674" s="20">
        <f t="shared" si="173"/>
        <v>0</v>
      </c>
      <c r="J674" s="1"/>
      <c r="K674" s="1"/>
    </row>
    <row r="675" spans="1:11" ht="12.75" hidden="1" customHeight="1" outlineLevel="2">
      <c r="A675" s="17" t="s">
        <v>1048</v>
      </c>
      <c r="B675" s="17">
        <v>51027</v>
      </c>
      <c r="C675" s="17" t="s">
        <v>24</v>
      </c>
      <c r="D675" s="18" t="s">
        <v>398</v>
      </c>
      <c r="E675" s="17" t="s">
        <v>36</v>
      </c>
      <c r="F675" s="19">
        <v>1.1000000000000001</v>
      </c>
      <c r="G675" s="20"/>
      <c r="H675" s="20">
        <f t="shared" si="172"/>
        <v>0</v>
      </c>
      <c r="I675" s="20">
        <f t="shared" si="173"/>
        <v>0</v>
      </c>
      <c r="J675" s="1"/>
      <c r="K675" s="1"/>
    </row>
    <row r="676" spans="1:11" ht="12.75" hidden="1" customHeight="1" outlineLevel="2">
      <c r="A676" s="12" t="s">
        <v>1049</v>
      </c>
      <c r="B676" s="12"/>
      <c r="C676" s="12"/>
      <c r="D676" s="13" t="s">
        <v>373</v>
      </c>
      <c r="E676" s="13"/>
      <c r="F676" s="14"/>
      <c r="G676" s="15"/>
      <c r="H676" s="15"/>
      <c r="I676" s="16">
        <f>SUM(I677:I682)</f>
        <v>0</v>
      </c>
      <c r="J676" s="1"/>
      <c r="K676" s="1"/>
    </row>
    <row r="677" spans="1:11" ht="12.75" hidden="1" customHeight="1" outlineLevel="2">
      <c r="A677" s="17" t="s">
        <v>1050</v>
      </c>
      <c r="B677" s="17">
        <v>89488</v>
      </c>
      <c r="C677" s="17" t="s">
        <v>18</v>
      </c>
      <c r="D677" s="18" t="s">
        <v>1051</v>
      </c>
      <c r="E677" s="17" t="s">
        <v>20</v>
      </c>
      <c r="F677" s="19">
        <v>75.7</v>
      </c>
      <c r="G677" s="20"/>
      <c r="H677" s="20">
        <f t="shared" ref="H677:H682" si="174">TRUNC(G677*(1+$G$3),2)</f>
        <v>0</v>
      </c>
      <c r="I677" s="20">
        <f t="shared" ref="I677:I682" si="175">H677*F677</f>
        <v>0</v>
      </c>
      <c r="J677" s="1"/>
      <c r="K677" s="1"/>
    </row>
    <row r="678" spans="1:11" ht="12.75" hidden="1" customHeight="1" outlineLevel="2">
      <c r="A678" s="17" t="s">
        <v>1052</v>
      </c>
      <c r="B678" s="17">
        <v>93205</v>
      </c>
      <c r="C678" s="17" t="s">
        <v>18</v>
      </c>
      <c r="D678" s="18" t="s">
        <v>377</v>
      </c>
      <c r="E678" s="17" t="s">
        <v>140</v>
      </c>
      <c r="F678" s="19">
        <v>27.2</v>
      </c>
      <c r="G678" s="20"/>
      <c r="H678" s="20">
        <f t="shared" si="174"/>
        <v>0</v>
      </c>
      <c r="I678" s="20">
        <f t="shared" si="175"/>
        <v>0</v>
      </c>
      <c r="J678" s="1"/>
      <c r="K678" s="1"/>
    </row>
    <row r="679" spans="1:11" ht="12.75" hidden="1" customHeight="1" outlineLevel="2">
      <c r="A679" s="17" t="s">
        <v>1053</v>
      </c>
      <c r="B679" s="17">
        <v>121101</v>
      </c>
      <c r="C679" s="17" t="s">
        <v>24</v>
      </c>
      <c r="D679" s="18" t="s">
        <v>379</v>
      </c>
      <c r="E679" s="17" t="s">
        <v>20</v>
      </c>
      <c r="F679" s="19">
        <v>107.295</v>
      </c>
      <c r="G679" s="20"/>
      <c r="H679" s="20">
        <f t="shared" si="174"/>
        <v>0</v>
      </c>
      <c r="I679" s="20">
        <f t="shared" si="175"/>
        <v>0</v>
      </c>
      <c r="J679" s="1"/>
      <c r="K679" s="1"/>
    </row>
    <row r="680" spans="1:11" ht="12.75" hidden="1" customHeight="1" outlineLevel="2">
      <c r="A680" s="17" t="s">
        <v>1054</v>
      </c>
      <c r="B680" s="17">
        <v>200201</v>
      </c>
      <c r="C680" s="17" t="s">
        <v>24</v>
      </c>
      <c r="D680" s="18" t="s">
        <v>381</v>
      </c>
      <c r="E680" s="17" t="s">
        <v>20</v>
      </c>
      <c r="F680" s="19">
        <v>85.3</v>
      </c>
      <c r="G680" s="20"/>
      <c r="H680" s="20">
        <f t="shared" si="174"/>
        <v>0</v>
      </c>
      <c r="I680" s="20">
        <f t="shared" si="175"/>
        <v>0</v>
      </c>
      <c r="J680" s="1"/>
      <c r="K680" s="1"/>
    </row>
    <row r="681" spans="1:11" ht="12.75" hidden="1" customHeight="1" outlineLevel="2">
      <c r="A681" s="17" t="s">
        <v>1055</v>
      </c>
      <c r="B681" s="17">
        <v>200101</v>
      </c>
      <c r="C681" s="17" t="s">
        <v>24</v>
      </c>
      <c r="D681" s="18" t="s">
        <v>181</v>
      </c>
      <c r="E681" s="17" t="s">
        <v>20</v>
      </c>
      <c r="F681" s="19">
        <v>85.3</v>
      </c>
      <c r="G681" s="20"/>
      <c r="H681" s="20">
        <f t="shared" si="174"/>
        <v>0</v>
      </c>
      <c r="I681" s="20">
        <f t="shared" si="175"/>
        <v>0</v>
      </c>
      <c r="J681" s="1"/>
      <c r="K681" s="1"/>
    </row>
    <row r="682" spans="1:11" ht="12.75" hidden="1" customHeight="1" outlineLevel="2">
      <c r="A682" s="17" t="s">
        <v>1056</v>
      </c>
      <c r="B682" s="17">
        <v>220302</v>
      </c>
      <c r="C682" s="17" t="s">
        <v>24</v>
      </c>
      <c r="D682" s="18" t="s">
        <v>1057</v>
      </c>
      <c r="E682" s="17" t="s">
        <v>20</v>
      </c>
      <c r="F682" s="19">
        <v>22</v>
      </c>
      <c r="G682" s="20"/>
      <c r="H682" s="20">
        <f t="shared" si="174"/>
        <v>0</v>
      </c>
      <c r="I682" s="20">
        <f t="shared" si="175"/>
        <v>0</v>
      </c>
      <c r="J682" s="1"/>
      <c r="K682" s="1"/>
    </row>
    <row r="683" spans="1:11" ht="12.75" hidden="1" customHeight="1" outlineLevel="1">
      <c r="A683" s="12" t="s">
        <v>1058</v>
      </c>
      <c r="B683" s="12"/>
      <c r="C683" s="12"/>
      <c r="D683" s="13" t="s">
        <v>1059</v>
      </c>
      <c r="E683" s="13"/>
      <c r="F683" s="14"/>
      <c r="G683" s="15"/>
      <c r="H683" s="15"/>
      <c r="I683" s="16">
        <f>I684+I689+I719+I722</f>
        <v>0</v>
      </c>
      <c r="J683" s="1"/>
      <c r="K683" s="1"/>
    </row>
    <row r="684" spans="1:11" ht="12.75" hidden="1" customHeight="1" outlineLevel="2">
      <c r="A684" s="12" t="s">
        <v>1060</v>
      </c>
      <c r="B684" s="12"/>
      <c r="C684" s="12"/>
      <c r="D684" s="13" t="s">
        <v>362</v>
      </c>
      <c r="E684" s="13"/>
      <c r="F684" s="14"/>
      <c r="G684" s="15"/>
      <c r="H684" s="15"/>
      <c r="I684" s="16">
        <f>SUM(I685:I688)</f>
        <v>0</v>
      </c>
      <c r="J684" s="1"/>
      <c r="K684" s="1"/>
    </row>
    <row r="685" spans="1:11" ht="12.75" hidden="1" customHeight="1" outlineLevel="2">
      <c r="A685" s="17" t="s">
        <v>1061</v>
      </c>
      <c r="B685" s="17">
        <v>60507</v>
      </c>
      <c r="C685" s="17" t="s">
        <v>24</v>
      </c>
      <c r="D685" s="18" t="s">
        <v>1046</v>
      </c>
      <c r="E685" s="17" t="s">
        <v>36</v>
      </c>
      <c r="F685" s="19">
        <v>13.26</v>
      </c>
      <c r="G685" s="20"/>
      <c r="H685" s="20">
        <f t="shared" ref="H685:H688" si="176">TRUNC(G685*(1+$G$3),2)</f>
        <v>0</v>
      </c>
      <c r="I685" s="20">
        <f t="shared" ref="I685:I688" si="177">H685*F685</f>
        <v>0</v>
      </c>
      <c r="J685" s="1"/>
      <c r="K685" s="1"/>
    </row>
    <row r="686" spans="1:11" ht="12.75" hidden="1" customHeight="1" outlineLevel="2">
      <c r="A686" s="17" t="s">
        <v>1062</v>
      </c>
      <c r="B686" s="17">
        <v>51026</v>
      </c>
      <c r="C686" s="17" t="s">
        <v>24</v>
      </c>
      <c r="D686" s="18" t="s">
        <v>172</v>
      </c>
      <c r="E686" s="17" t="s">
        <v>36</v>
      </c>
      <c r="F686" s="19">
        <v>13.26</v>
      </c>
      <c r="G686" s="20"/>
      <c r="H686" s="20">
        <f t="shared" si="176"/>
        <v>0</v>
      </c>
      <c r="I686" s="20">
        <f t="shared" si="177"/>
        <v>0</v>
      </c>
      <c r="J686" s="1"/>
      <c r="K686" s="1"/>
    </row>
    <row r="687" spans="1:11" ht="12.75" hidden="1" customHeight="1" outlineLevel="2">
      <c r="A687" s="17" t="s">
        <v>1063</v>
      </c>
      <c r="B687" s="17">
        <v>60470</v>
      </c>
      <c r="C687" s="17" t="s">
        <v>24</v>
      </c>
      <c r="D687" s="18" t="s">
        <v>1064</v>
      </c>
      <c r="E687" s="17" t="s">
        <v>36</v>
      </c>
      <c r="F687" s="19">
        <v>5.5250000000000004</v>
      </c>
      <c r="G687" s="20"/>
      <c r="H687" s="20">
        <f t="shared" si="176"/>
        <v>0</v>
      </c>
      <c r="I687" s="20">
        <f t="shared" si="177"/>
        <v>0</v>
      </c>
      <c r="J687" s="1"/>
      <c r="K687" s="1"/>
    </row>
    <row r="688" spans="1:11" ht="12.75" hidden="1" customHeight="1" outlineLevel="2">
      <c r="A688" s="17" t="s">
        <v>1065</v>
      </c>
      <c r="B688" s="17">
        <v>7156</v>
      </c>
      <c r="C688" s="17" t="s">
        <v>18</v>
      </c>
      <c r="D688" s="18" t="s">
        <v>1066</v>
      </c>
      <c r="E688" s="17" t="s">
        <v>20</v>
      </c>
      <c r="F688" s="19">
        <v>110.5</v>
      </c>
      <c r="G688" s="20"/>
      <c r="H688" s="20">
        <f t="shared" si="176"/>
        <v>0</v>
      </c>
      <c r="I688" s="20">
        <f t="shared" si="177"/>
        <v>0</v>
      </c>
      <c r="J688" s="1"/>
      <c r="K688" s="1"/>
    </row>
    <row r="689" spans="1:11" ht="12.75" hidden="1" customHeight="1" outlineLevel="2">
      <c r="A689" s="12" t="s">
        <v>1067</v>
      </c>
      <c r="B689" s="12"/>
      <c r="C689" s="12"/>
      <c r="D689" s="13" t="s">
        <v>1068</v>
      </c>
      <c r="E689" s="13"/>
      <c r="F689" s="14"/>
      <c r="G689" s="15"/>
      <c r="H689" s="15"/>
      <c r="I689" s="16">
        <f>SUM(I690:I718)</f>
        <v>0</v>
      </c>
      <c r="J689" s="1"/>
      <c r="K689" s="1"/>
    </row>
    <row r="690" spans="1:11" ht="12.75" hidden="1" customHeight="1" outlineLevel="2">
      <c r="A690" s="17" t="s">
        <v>1069</v>
      </c>
      <c r="B690" s="17">
        <v>94707</v>
      </c>
      <c r="C690" s="17" t="s">
        <v>18</v>
      </c>
      <c r="D690" s="18" t="s">
        <v>1070</v>
      </c>
      <c r="E690" s="17" t="s">
        <v>146</v>
      </c>
      <c r="F690" s="19">
        <v>2</v>
      </c>
      <c r="G690" s="20"/>
      <c r="H690" s="20">
        <f t="shared" ref="H690:H718" si="178">TRUNC(G690*(1+$G$3),2)</f>
        <v>0</v>
      </c>
      <c r="I690" s="20">
        <f t="shared" ref="I690:I718" si="179">H690*F690</f>
        <v>0</v>
      </c>
      <c r="J690" s="1"/>
      <c r="K690" s="1"/>
    </row>
    <row r="691" spans="1:11" ht="12.75" hidden="1" customHeight="1" outlineLevel="2">
      <c r="A691" s="17" t="s">
        <v>1071</v>
      </c>
      <c r="B691" s="17">
        <v>93062</v>
      </c>
      <c r="C691" s="17" t="s">
        <v>18</v>
      </c>
      <c r="D691" s="18" t="s">
        <v>1072</v>
      </c>
      <c r="E691" s="17" t="s">
        <v>146</v>
      </c>
      <c r="F691" s="19">
        <v>2</v>
      </c>
      <c r="G691" s="20"/>
      <c r="H691" s="20">
        <f t="shared" si="178"/>
        <v>0</v>
      </c>
      <c r="I691" s="20">
        <f t="shared" si="179"/>
        <v>0</v>
      </c>
      <c r="J691" s="1"/>
      <c r="K691" s="1"/>
    </row>
    <row r="692" spans="1:11" ht="12.75" hidden="1" customHeight="1" outlineLevel="2">
      <c r="A692" s="17" t="s">
        <v>1073</v>
      </c>
      <c r="B692" s="17">
        <v>103959</v>
      </c>
      <c r="C692" s="17" t="s">
        <v>18</v>
      </c>
      <c r="D692" s="18" t="s">
        <v>1074</v>
      </c>
      <c r="E692" s="17" t="s">
        <v>146</v>
      </c>
      <c r="F692" s="19">
        <v>28</v>
      </c>
      <c r="G692" s="20"/>
      <c r="H692" s="20">
        <f t="shared" si="178"/>
        <v>0</v>
      </c>
      <c r="I692" s="20">
        <f t="shared" si="179"/>
        <v>0</v>
      </c>
      <c r="J692" s="1"/>
      <c r="K692" s="1"/>
    </row>
    <row r="693" spans="1:11" ht="12.75" hidden="1" customHeight="1" outlineLevel="2">
      <c r="A693" s="17" t="s">
        <v>1075</v>
      </c>
      <c r="B693" s="17">
        <v>103972</v>
      </c>
      <c r="C693" s="17" t="s">
        <v>18</v>
      </c>
      <c r="D693" s="18" t="s">
        <v>1076</v>
      </c>
      <c r="E693" s="17" t="s">
        <v>146</v>
      </c>
      <c r="F693" s="19">
        <v>1</v>
      </c>
      <c r="G693" s="20"/>
      <c r="H693" s="20">
        <f t="shared" si="178"/>
        <v>0</v>
      </c>
      <c r="I693" s="20">
        <f t="shared" si="179"/>
        <v>0</v>
      </c>
      <c r="J693" s="1"/>
      <c r="K693" s="1"/>
    </row>
    <row r="694" spans="1:11" ht="12.75" hidden="1" customHeight="1" outlineLevel="2">
      <c r="A694" s="17" t="s">
        <v>1077</v>
      </c>
      <c r="B694" s="17">
        <v>81236</v>
      </c>
      <c r="C694" s="17" t="s">
        <v>24</v>
      </c>
      <c r="D694" s="18" t="s">
        <v>1078</v>
      </c>
      <c r="E694" s="17" t="s">
        <v>26</v>
      </c>
      <c r="F694" s="19">
        <v>2</v>
      </c>
      <c r="G694" s="20"/>
      <c r="H694" s="20">
        <f t="shared" si="178"/>
        <v>0</v>
      </c>
      <c r="I694" s="20">
        <f t="shared" si="179"/>
        <v>0</v>
      </c>
      <c r="J694" s="1"/>
      <c r="K694" s="1"/>
    </row>
    <row r="695" spans="1:11" ht="12.75" hidden="1" customHeight="1" outlineLevel="2">
      <c r="A695" s="17" t="s">
        <v>1079</v>
      </c>
      <c r="B695" s="17">
        <v>81540</v>
      </c>
      <c r="C695" s="17" t="s">
        <v>24</v>
      </c>
      <c r="D695" s="18" t="s">
        <v>985</v>
      </c>
      <c r="E695" s="17" t="s">
        <v>26</v>
      </c>
      <c r="F695" s="19">
        <v>2</v>
      </c>
      <c r="G695" s="20"/>
      <c r="H695" s="20">
        <f t="shared" si="178"/>
        <v>0</v>
      </c>
      <c r="I695" s="20">
        <f t="shared" si="179"/>
        <v>0</v>
      </c>
      <c r="J695" s="1"/>
      <c r="K695" s="1"/>
    </row>
    <row r="696" spans="1:11" ht="12.75" customHeight="1" outlineLevel="2">
      <c r="A696" s="17" t="s">
        <v>1080</v>
      </c>
      <c r="B696" s="17">
        <v>81306</v>
      </c>
      <c r="C696" s="17" t="s">
        <v>24</v>
      </c>
      <c r="D696" s="18" t="s">
        <v>1081</v>
      </c>
      <c r="E696" s="17" t="s">
        <v>26</v>
      </c>
      <c r="F696" s="19">
        <v>1</v>
      </c>
      <c r="G696" s="20"/>
      <c r="H696" s="20">
        <f t="shared" si="178"/>
        <v>0</v>
      </c>
      <c r="I696" s="20">
        <f t="shared" si="179"/>
        <v>0</v>
      </c>
      <c r="J696" s="1"/>
      <c r="K696" s="1"/>
    </row>
    <row r="697" spans="1:11" ht="12.75" customHeight="1" outlineLevel="2">
      <c r="A697" s="17" t="s">
        <v>1082</v>
      </c>
      <c r="B697" s="17">
        <v>81305</v>
      </c>
      <c r="C697" s="17" t="s">
        <v>24</v>
      </c>
      <c r="D697" s="18" t="s">
        <v>419</v>
      </c>
      <c r="E697" s="17" t="s">
        <v>26</v>
      </c>
      <c r="F697" s="19">
        <v>3</v>
      </c>
      <c r="G697" s="20"/>
      <c r="H697" s="20">
        <f t="shared" si="178"/>
        <v>0</v>
      </c>
      <c r="I697" s="20">
        <f t="shared" si="179"/>
        <v>0</v>
      </c>
      <c r="J697" s="1"/>
      <c r="K697" s="1"/>
    </row>
    <row r="698" spans="1:11" ht="12.75" customHeight="1" outlineLevel="2">
      <c r="A698" s="17" t="s">
        <v>1083</v>
      </c>
      <c r="B698" s="17">
        <v>81324</v>
      </c>
      <c r="C698" s="17" t="s">
        <v>24</v>
      </c>
      <c r="D698" s="18" t="s">
        <v>417</v>
      </c>
      <c r="E698" s="17" t="s">
        <v>26</v>
      </c>
      <c r="F698" s="19">
        <v>35</v>
      </c>
      <c r="G698" s="20"/>
      <c r="H698" s="20">
        <f t="shared" si="178"/>
        <v>0</v>
      </c>
      <c r="I698" s="20">
        <f t="shared" si="179"/>
        <v>0</v>
      </c>
      <c r="J698" s="1"/>
      <c r="K698" s="1"/>
    </row>
    <row r="699" spans="1:11" ht="12.75" customHeight="1" outlineLevel="2">
      <c r="A699" s="17" t="s">
        <v>1084</v>
      </c>
      <c r="B699" s="17">
        <v>81427</v>
      </c>
      <c r="C699" s="17" t="s">
        <v>24</v>
      </c>
      <c r="D699" s="18" t="s">
        <v>1085</v>
      </c>
      <c r="E699" s="17" t="s">
        <v>26</v>
      </c>
      <c r="F699" s="19">
        <v>4</v>
      </c>
      <c r="G699" s="20"/>
      <c r="H699" s="20">
        <f t="shared" si="178"/>
        <v>0</v>
      </c>
      <c r="I699" s="20">
        <f t="shared" si="179"/>
        <v>0</v>
      </c>
      <c r="J699" s="1"/>
      <c r="K699" s="1"/>
    </row>
    <row r="700" spans="1:11" ht="12.75" customHeight="1" outlineLevel="2">
      <c r="A700" s="17" t="s">
        <v>1086</v>
      </c>
      <c r="B700" s="17">
        <v>81405</v>
      </c>
      <c r="C700" s="17" t="s">
        <v>24</v>
      </c>
      <c r="D700" s="18" t="s">
        <v>1009</v>
      </c>
      <c r="E700" s="17" t="s">
        <v>26</v>
      </c>
      <c r="F700" s="19">
        <v>20</v>
      </c>
      <c r="G700" s="20"/>
      <c r="H700" s="20">
        <f t="shared" si="178"/>
        <v>0</v>
      </c>
      <c r="I700" s="20">
        <f t="shared" si="179"/>
        <v>0</v>
      </c>
      <c r="J700" s="1"/>
      <c r="K700" s="1"/>
    </row>
    <row r="701" spans="1:11" ht="12.75" customHeight="1" outlineLevel="2">
      <c r="A701" s="17" t="s">
        <v>1087</v>
      </c>
      <c r="B701" s="17">
        <v>81407</v>
      </c>
      <c r="C701" s="17" t="s">
        <v>24</v>
      </c>
      <c r="D701" s="18" t="s">
        <v>1088</v>
      </c>
      <c r="E701" s="17" t="s">
        <v>26</v>
      </c>
      <c r="F701" s="19">
        <v>1</v>
      </c>
      <c r="G701" s="20"/>
      <c r="H701" s="20">
        <f t="shared" si="178"/>
        <v>0</v>
      </c>
      <c r="I701" s="20">
        <f t="shared" si="179"/>
        <v>0</v>
      </c>
      <c r="J701" s="1"/>
      <c r="K701" s="1"/>
    </row>
    <row r="702" spans="1:11" ht="12.75" customHeight="1" outlineLevel="2">
      <c r="A702" s="17" t="s">
        <v>1089</v>
      </c>
      <c r="B702" s="17">
        <v>81970</v>
      </c>
      <c r="C702" s="17" t="s">
        <v>24</v>
      </c>
      <c r="D702" s="18" t="s">
        <v>926</v>
      </c>
      <c r="E702" s="17" t="s">
        <v>26</v>
      </c>
      <c r="F702" s="19">
        <v>1</v>
      </c>
      <c r="G702" s="20"/>
      <c r="H702" s="20">
        <f t="shared" si="178"/>
        <v>0</v>
      </c>
      <c r="I702" s="20">
        <f t="shared" si="179"/>
        <v>0</v>
      </c>
      <c r="J702" s="1"/>
      <c r="K702" s="1"/>
    </row>
    <row r="703" spans="1:11" ht="12.75" customHeight="1" outlineLevel="2">
      <c r="A703" s="17" t="s">
        <v>1090</v>
      </c>
      <c r="B703" s="17">
        <v>82002</v>
      </c>
      <c r="C703" s="17" t="s">
        <v>24</v>
      </c>
      <c r="D703" s="18" t="s">
        <v>1091</v>
      </c>
      <c r="E703" s="17" t="s">
        <v>26</v>
      </c>
      <c r="F703" s="19">
        <v>1</v>
      </c>
      <c r="G703" s="20"/>
      <c r="H703" s="20">
        <f t="shared" si="178"/>
        <v>0</v>
      </c>
      <c r="I703" s="20">
        <f t="shared" si="179"/>
        <v>0</v>
      </c>
      <c r="J703" s="1"/>
      <c r="K703" s="1"/>
    </row>
    <row r="704" spans="1:11" ht="12.75" customHeight="1" outlineLevel="2">
      <c r="A704" s="17" t="s">
        <v>1092</v>
      </c>
      <c r="B704" s="17">
        <v>81004</v>
      </c>
      <c r="C704" s="17" t="s">
        <v>24</v>
      </c>
      <c r="D704" s="18" t="s">
        <v>1000</v>
      </c>
      <c r="E704" s="17" t="s">
        <v>46</v>
      </c>
      <c r="F704" s="19">
        <v>6</v>
      </c>
      <c r="G704" s="20"/>
      <c r="H704" s="20">
        <f t="shared" si="178"/>
        <v>0</v>
      </c>
      <c r="I704" s="20">
        <f t="shared" si="179"/>
        <v>0</v>
      </c>
      <c r="J704" s="1"/>
      <c r="K704" s="1"/>
    </row>
    <row r="705" spans="1:11" ht="12.75" customHeight="1" outlineLevel="2">
      <c r="A705" s="17" t="s">
        <v>1093</v>
      </c>
      <c r="B705" s="17">
        <v>81006</v>
      </c>
      <c r="C705" s="17" t="s">
        <v>24</v>
      </c>
      <c r="D705" s="18" t="s">
        <v>415</v>
      </c>
      <c r="E705" s="17" t="s">
        <v>46</v>
      </c>
      <c r="F705" s="19">
        <v>295</v>
      </c>
      <c r="G705" s="20"/>
      <c r="H705" s="20">
        <f t="shared" si="178"/>
        <v>0</v>
      </c>
      <c r="I705" s="20">
        <f t="shared" si="179"/>
        <v>0</v>
      </c>
      <c r="J705" s="1"/>
      <c r="K705" s="1"/>
    </row>
    <row r="706" spans="1:11" ht="12.75" customHeight="1" outlineLevel="2">
      <c r="A706" s="17" t="s">
        <v>1094</v>
      </c>
      <c r="B706" s="17">
        <v>81008</v>
      </c>
      <c r="C706" s="17" t="s">
        <v>24</v>
      </c>
      <c r="D706" s="18" t="s">
        <v>1095</v>
      </c>
      <c r="E706" s="17" t="s">
        <v>46</v>
      </c>
      <c r="F706" s="19">
        <v>6</v>
      </c>
      <c r="G706" s="20"/>
      <c r="H706" s="20">
        <f t="shared" si="178"/>
        <v>0</v>
      </c>
      <c r="I706" s="20">
        <f t="shared" si="179"/>
        <v>0</v>
      </c>
      <c r="J706" s="1"/>
      <c r="K706" s="1"/>
    </row>
    <row r="707" spans="1:11" ht="12.75" customHeight="1" outlineLevel="2">
      <c r="A707" s="17" t="s">
        <v>1096</v>
      </c>
      <c r="B707" s="17">
        <v>56310</v>
      </c>
      <c r="C707" s="17" t="s">
        <v>421</v>
      </c>
      <c r="D707" s="18" t="s">
        <v>1097</v>
      </c>
      <c r="E707" s="17" t="s">
        <v>146</v>
      </c>
      <c r="F707" s="19">
        <v>1</v>
      </c>
      <c r="G707" s="20"/>
      <c r="H707" s="20">
        <f t="shared" si="178"/>
        <v>0</v>
      </c>
      <c r="I707" s="20">
        <f t="shared" si="179"/>
        <v>0</v>
      </c>
      <c r="J707" s="1"/>
      <c r="K707" s="1"/>
    </row>
    <row r="708" spans="1:11" ht="12.75" customHeight="1" outlineLevel="2">
      <c r="A708" s="17" t="s">
        <v>1098</v>
      </c>
      <c r="B708" s="17">
        <v>70356</v>
      </c>
      <c r="C708" s="17" t="s">
        <v>421</v>
      </c>
      <c r="D708" s="18" t="s">
        <v>1099</v>
      </c>
      <c r="E708" s="17" t="s">
        <v>146</v>
      </c>
      <c r="F708" s="19">
        <v>1</v>
      </c>
      <c r="G708" s="20"/>
      <c r="H708" s="20">
        <f t="shared" si="178"/>
        <v>0</v>
      </c>
      <c r="I708" s="20">
        <f t="shared" si="179"/>
        <v>0</v>
      </c>
      <c r="J708" s="1"/>
      <c r="K708" s="1"/>
    </row>
    <row r="709" spans="1:11" ht="12.75" customHeight="1" outlineLevel="2">
      <c r="A709" s="17" t="s">
        <v>1100</v>
      </c>
      <c r="B709" s="17" t="s">
        <v>1101</v>
      </c>
      <c r="C709" s="17" t="s">
        <v>121</v>
      </c>
      <c r="D709" s="18" t="s">
        <v>1102</v>
      </c>
      <c r="E709" s="17" t="s">
        <v>146</v>
      </c>
      <c r="F709" s="19">
        <v>1</v>
      </c>
      <c r="G709" s="20"/>
      <c r="H709" s="20">
        <f t="shared" si="178"/>
        <v>0</v>
      </c>
      <c r="I709" s="20">
        <f t="shared" si="179"/>
        <v>0</v>
      </c>
      <c r="J709" s="1"/>
      <c r="K709" s="1"/>
    </row>
    <row r="710" spans="1:11" ht="12.75" customHeight="1" outlineLevel="2">
      <c r="A710" s="17" t="s">
        <v>1103</v>
      </c>
      <c r="B710" s="17">
        <v>103040</v>
      </c>
      <c r="C710" s="17" t="s">
        <v>18</v>
      </c>
      <c r="D710" s="18" t="s">
        <v>1104</v>
      </c>
      <c r="E710" s="17" t="s">
        <v>146</v>
      </c>
      <c r="F710" s="19">
        <v>15</v>
      </c>
      <c r="G710" s="20"/>
      <c r="H710" s="20">
        <f t="shared" si="178"/>
        <v>0</v>
      </c>
      <c r="I710" s="20">
        <f t="shared" si="179"/>
        <v>0</v>
      </c>
      <c r="J710" s="1"/>
      <c r="K710" s="1"/>
    </row>
    <row r="711" spans="1:11" ht="12.75" customHeight="1" outlineLevel="2">
      <c r="A711" s="17" t="s">
        <v>1105</v>
      </c>
      <c r="B711" s="17">
        <v>94492</v>
      </c>
      <c r="C711" s="17" t="s">
        <v>18</v>
      </c>
      <c r="D711" s="18" t="s">
        <v>1106</v>
      </c>
      <c r="E711" s="17" t="s">
        <v>146</v>
      </c>
      <c r="F711" s="19">
        <v>2</v>
      </c>
      <c r="G711" s="20"/>
      <c r="H711" s="20">
        <f t="shared" si="178"/>
        <v>0</v>
      </c>
      <c r="I711" s="20">
        <f t="shared" si="179"/>
        <v>0</v>
      </c>
      <c r="J711" s="1"/>
      <c r="K711" s="1"/>
    </row>
    <row r="712" spans="1:11" ht="12.75" customHeight="1" outlineLevel="2">
      <c r="A712" s="17" t="s">
        <v>1107</v>
      </c>
      <c r="B712" s="17">
        <v>77396</v>
      </c>
      <c r="C712" s="17" t="s">
        <v>421</v>
      </c>
      <c r="D712" s="18" t="s">
        <v>1108</v>
      </c>
      <c r="E712" s="17" t="s">
        <v>146</v>
      </c>
      <c r="F712" s="19">
        <v>1</v>
      </c>
      <c r="G712" s="20"/>
      <c r="H712" s="20">
        <f t="shared" si="178"/>
        <v>0</v>
      </c>
      <c r="I712" s="20">
        <f t="shared" si="179"/>
        <v>0</v>
      </c>
      <c r="J712" s="1"/>
      <c r="K712" s="1"/>
    </row>
    <row r="713" spans="1:11" ht="12.75" customHeight="1" outlineLevel="2">
      <c r="A713" s="17" t="s">
        <v>1109</v>
      </c>
      <c r="B713" s="17">
        <v>77390</v>
      </c>
      <c r="C713" s="17" t="s">
        <v>421</v>
      </c>
      <c r="D713" s="18" t="s">
        <v>1110</v>
      </c>
      <c r="E713" s="17" t="s">
        <v>146</v>
      </c>
      <c r="F713" s="19">
        <v>1</v>
      </c>
      <c r="G713" s="20"/>
      <c r="H713" s="20">
        <f t="shared" si="178"/>
        <v>0</v>
      </c>
      <c r="I713" s="20">
        <f t="shared" si="179"/>
        <v>0</v>
      </c>
      <c r="J713" s="1"/>
      <c r="K713" s="1"/>
    </row>
    <row r="714" spans="1:11" ht="12.75" customHeight="1" outlineLevel="2">
      <c r="A714" s="17" t="s">
        <v>1111</v>
      </c>
      <c r="B714" s="17">
        <v>81861</v>
      </c>
      <c r="C714" s="17" t="s">
        <v>24</v>
      </c>
      <c r="D714" s="18" t="s">
        <v>1112</v>
      </c>
      <c r="E714" s="17" t="s">
        <v>26</v>
      </c>
      <c r="F714" s="19">
        <v>2</v>
      </c>
      <c r="G714" s="20"/>
      <c r="H714" s="20">
        <f t="shared" si="178"/>
        <v>0</v>
      </c>
      <c r="I714" s="20">
        <f t="shared" si="179"/>
        <v>0</v>
      </c>
      <c r="J714" s="1"/>
      <c r="K714" s="1"/>
    </row>
    <row r="715" spans="1:11" ht="12.75" customHeight="1" outlineLevel="2">
      <c r="A715" s="17" t="s">
        <v>1113</v>
      </c>
      <c r="B715" s="17" t="s">
        <v>191</v>
      </c>
      <c r="C715" s="17" t="s">
        <v>121</v>
      </c>
      <c r="D715" s="18" t="s">
        <v>1114</v>
      </c>
      <c r="E715" s="17" t="s">
        <v>146</v>
      </c>
      <c r="F715" s="19">
        <v>15</v>
      </c>
      <c r="G715" s="20"/>
      <c r="H715" s="20">
        <f t="shared" si="178"/>
        <v>0</v>
      </c>
      <c r="I715" s="20">
        <f t="shared" si="179"/>
        <v>0</v>
      </c>
      <c r="J715" s="1"/>
      <c r="K715" s="1"/>
    </row>
    <row r="716" spans="1:11" ht="12.75" customHeight="1" outlineLevel="2">
      <c r="A716" s="17" t="s">
        <v>1115</v>
      </c>
      <c r="B716" s="22" t="s">
        <v>1116</v>
      </c>
      <c r="C716" s="17" t="s">
        <v>24</v>
      </c>
      <c r="D716" s="18" t="s">
        <v>1117</v>
      </c>
      <c r="E716" s="17" t="s">
        <v>256</v>
      </c>
      <c r="F716" s="19">
        <v>15</v>
      </c>
      <c r="G716" s="20"/>
      <c r="H716" s="20">
        <f t="shared" si="178"/>
        <v>0</v>
      </c>
      <c r="I716" s="20">
        <f t="shared" si="179"/>
        <v>0</v>
      </c>
      <c r="J716" s="1"/>
      <c r="K716" s="1"/>
    </row>
    <row r="717" spans="1:11" ht="12.75" customHeight="1" outlineLevel="2">
      <c r="A717" s="17" t="s">
        <v>1118</v>
      </c>
      <c r="B717" s="22" t="s">
        <v>1119</v>
      </c>
      <c r="C717" s="17" t="s">
        <v>24</v>
      </c>
      <c r="D717" s="18" t="s">
        <v>1120</v>
      </c>
      <c r="E717" s="17" t="s">
        <v>256</v>
      </c>
      <c r="F717" s="19">
        <v>30</v>
      </c>
      <c r="G717" s="20"/>
      <c r="H717" s="20">
        <f t="shared" si="178"/>
        <v>0</v>
      </c>
      <c r="I717" s="20">
        <f t="shared" si="179"/>
        <v>0</v>
      </c>
      <c r="J717" s="1"/>
      <c r="K717" s="1"/>
    </row>
    <row r="718" spans="1:11" ht="12.75" customHeight="1" outlineLevel="2">
      <c r="A718" s="17" t="s">
        <v>1121</v>
      </c>
      <c r="B718" s="17">
        <v>7142</v>
      </c>
      <c r="C718" s="17" t="s">
        <v>18</v>
      </c>
      <c r="D718" s="18" t="s">
        <v>1122</v>
      </c>
      <c r="E718" s="17" t="s">
        <v>146</v>
      </c>
      <c r="F718" s="19">
        <v>30</v>
      </c>
      <c r="G718" s="20"/>
      <c r="H718" s="20">
        <f t="shared" si="178"/>
        <v>0</v>
      </c>
      <c r="I718" s="20">
        <f t="shared" si="179"/>
        <v>0</v>
      </c>
      <c r="J718" s="1"/>
      <c r="K718" s="1"/>
    </row>
    <row r="719" spans="1:11" ht="12.75" customHeight="1" outlineLevel="2">
      <c r="A719" s="12" t="s">
        <v>1123</v>
      </c>
      <c r="B719" s="12"/>
      <c r="C719" s="12"/>
      <c r="D719" s="13" t="s">
        <v>1124</v>
      </c>
      <c r="E719" s="13"/>
      <c r="F719" s="14"/>
      <c r="G719" s="15"/>
      <c r="H719" s="15"/>
      <c r="I719" s="16">
        <f>SUM(I720:I721)</f>
        <v>0</v>
      </c>
      <c r="J719" s="1"/>
      <c r="K719" s="1"/>
    </row>
    <row r="720" spans="1:11" ht="12.75" customHeight="1" outlineLevel="2">
      <c r="A720" s="17" t="s">
        <v>1125</v>
      </c>
      <c r="B720" s="17">
        <v>98563</v>
      </c>
      <c r="C720" s="17" t="s">
        <v>18</v>
      </c>
      <c r="D720" s="18" t="s">
        <v>1126</v>
      </c>
      <c r="E720" s="17" t="s">
        <v>20</v>
      </c>
      <c r="F720" s="19">
        <v>87.28</v>
      </c>
      <c r="G720" s="20"/>
      <c r="H720" s="20">
        <f t="shared" ref="H720:H721" si="180">TRUNC(G720*(1+$G$3),2)</f>
        <v>0</v>
      </c>
      <c r="I720" s="20">
        <f t="shared" ref="I720:I721" si="181">H720*F720</f>
        <v>0</v>
      </c>
      <c r="J720" s="1"/>
      <c r="K720" s="1"/>
    </row>
    <row r="721" spans="1:11" ht="12.75" customHeight="1" outlineLevel="2">
      <c r="A721" s="17" t="s">
        <v>1127</v>
      </c>
      <c r="B721" s="17">
        <v>121001</v>
      </c>
      <c r="C721" s="17" t="s">
        <v>24</v>
      </c>
      <c r="D721" s="18" t="s">
        <v>407</v>
      </c>
      <c r="E721" s="17" t="s">
        <v>20</v>
      </c>
      <c r="F721" s="19">
        <v>87.28</v>
      </c>
      <c r="G721" s="20"/>
      <c r="H721" s="20">
        <f t="shared" si="180"/>
        <v>0</v>
      </c>
      <c r="I721" s="20">
        <f t="shared" si="181"/>
        <v>0</v>
      </c>
      <c r="J721" s="1"/>
      <c r="K721" s="1"/>
    </row>
    <row r="722" spans="1:11" ht="12.75" customHeight="1" outlineLevel="2">
      <c r="A722" s="12" t="s">
        <v>1128</v>
      </c>
      <c r="B722" s="12"/>
      <c r="C722" s="12"/>
      <c r="D722" s="13" t="s">
        <v>1129</v>
      </c>
      <c r="E722" s="13"/>
      <c r="F722" s="14"/>
      <c r="G722" s="15"/>
      <c r="H722" s="15"/>
      <c r="I722" s="16">
        <f>SUM(I723:I727)</f>
        <v>0</v>
      </c>
      <c r="J722" s="1"/>
      <c r="K722" s="1"/>
    </row>
    <row r="723" spans="1:11" ht="12.75" customHeight="1" outlineLevel="2">
      <c r="A723" s="17" t="s">
        <v>1130</v>
      </c>
      <c r="B723" s="17">
        <v>220101</v>
      </c>
      <c r="C723" s="17" t="s">
        <v>24</v>
      </c>
      <c r="D723" s="18" t="s">
        <v>128</v>
      </c>
      <c r="E723" s="17" t="s">
        <v>20</v>
      </c>
      <c r="F723" s="19">
        <v>70.36</v>
      </c>
      <c r="G723" s="20"/>
      <c r="H723" s="20">
        <f t="shared" ref="H723:H727" si="182">TRUNC(G723*(1+$G$3),2)</f>
        <v>0</v>
      </c>
      <c r="I723" s="20">
        <f t="shared" ref="I723:I727" si="183">H723*F723</f>
        <v>0</v>
      </c>
      <c r="J723" s="1"/>
      <c r="K723" s="1"/>
    </row>
    <row r="724" spans="1:11" ht="12.75" customHeight="1" outlineLevel="2">
      <c r="A724" s="17" t="s">
        <v>1131</v>
      </c>
      <c r="B724" s="17" t="s">
        <v>1132</v>
      </c>
      <c r="C724" s="17" t="s">
        <v>121</v>
      </c>
      <c r="D724" s="18" t="s">
        <v>1133</v>
      </c>
      <c r="E724" s="17" t="s">
        <v>140</v>
      </c>
      <c r="F724" s="19">
        <v>94</v>
      </c>
      <c r="G724" s="20"/>
      <c r="H724" s="20">
        <f t="shared" si="182"/>
        <v>0</v>
      </c>
      <c r="I724" s="20">
        <f t="shared" si="183"/>
        <v>0</v>
      </c>
      <c r="J724" s="1"/>
      <c r="K724" s="1"/>
    </row>
    <row r="725" spans="1:11" ht="12.75" customHeight="1" outlineLevel="2">
      <c r="A725" s="17" t="s">
        <v>1134</v>
      </c>
      <c r="B725" s="17" t="s">
        <v>1135</v>
      </c>
      <c r="C725" s="17" t="s">
        <v>121</v>
      </c>
      <c r="D725" s="18" t="s">
        <v>1136</v>
      </c>
      <c r="E725" s="17" t="s">
        <v>146</v>
      </c>
      <c r="F725" s="19">
        <v>250</v>
      </c>
      <c r="G725" s="20"/>
      <c r="H725" s="20">
        <f t="shared" si="182"/>
        <v>0</v>
      </c>
      <c r="I725" s="20">
        <f t="shared" si="183"/>
        <v>0</v>
      </c>
      <c r="J725" s="1"/>
      <c r="K725" s="1"/>
    </row>
    <row r="726" spans="1:11" ht="12.75" customHeight="1" outlineLevel="2">
      <c r="A726" s="17" t="s">
        <v>1137</v>
      </c>
      <c r="B726" s="17">
        <v>100201</v>
      </c>
      <c r="C726" s="17" t="s">
        <v>24</v>
      </c>
      <c r="D726" s="18" t="s">
        <v>179</v>
      </c>
      <c r="E726" s="17" t="s">
        <v>20</v>
      </c>
      <c r="F726" s="19">
        <v>19</v>
      </c>
      <c r="G726" s="20"/>
      <c r="H726" s="20">
        <f t="shared" si="182"/>
        <v>0</v>
      </c>
      <c r="I726" s="20">
        <f t="shared" si="183"/>
        <v>0</v>
      </c>
      <c r="J726" s="1"/>
      <c r="K726" s="1"/>
    </row>
    <row r="727" spans="1:11" ht="12.75" customHeight="1" outlineLevel="2">
      <c r="A727" s="17" t="s">
        <v>1138</v>
      </c>
      <c r="B727" s="17">
        <v>101092</v>
      </c>
      <c r="C727" s="17" t="s">
        <v>18</v>
      </c>
      <c r="D727" s="18" t="s">
        <v>1139</v>
      </c>
      <c r="E727" s="17" t="s">
        <v>20</v>
      </c>
      <c r="F727" s="19">
        <v>19</v>
      </c>
      <c r="G727" s="20"/>
      <c r="H727" s="20">
        <f t="shared" si="182"/>
        <v>0</v>
      </c>
      <c r="I727" s="20">
        <f t="shared" si="183"/>
        <v>0</v>
      </c>
      <c r="J727" s="1"/>
      <c r="K727" s="1"/>
    </row>
    <row r="728" spans="1:11" ht="12.75" customHeight="1">
      <c r="A728" s="12">
        <v>13</v>
      </c>
      <c r="B728" s="12"/>
      <c r="C728" s="12"/>
      <c r="D728" s="13" t="s">
        <v>1140</v>
      </c>
      <c r="E728" s="13"/>
      <c r="F728" s="14"/>
      <c r="G728" s="15"/>
      <c r="H728" s="15"/>
      <c r="I728" s="16">
        <f>SUM(I729:I730)</f>
        <v>0</v>
      </c>
      <c r="J728" s="1"/>
      <c r="K728" s="1"/>
    </row>
    <row r="729" spans="1:11" ht="12.75" customHeight="1" outlineLevel="1">
      <c r="A729" s="17" t="s">
        <v>1141</v>
      </c>
      <c r="B729" s="17">
        <v>60470</v>
      </c>
      <c r="C729" s="17" t="s">
        <v>24</v>
      </c>
      <c r="D729" s="18" t="s">
        <v>1064</v>
      </c>
      <c r="E729" s="17" t="s">
        <v>36</v>
      </c>
      <c r="F729" s="19">
        <v>16.09</v>
      </c>
      <c r="G729" s="20"/>
      <c r="H729" s="20">
        <f t="shared" ref="H729:H730" si="184">TRUNC(G729*(1+$G$3),2)</f>
        <v>0</v>
      </c>
      <c r="I729" s="20">
        <f t="shared" ref="I729:I730" si="185">H729*F729</f>
        <v>0</v>
      </c>
      <c r="J729" s="1"/>
      <c r="K729" s="1"/>
    </row>
    <row r="730" spans="1:11" ht="12.75" customHeight="1" outlineLevel="1">
      <c r="A730" s="17" t="s">
        <v>1142</v>
      </c>
      <c r="B730" s="17">
        <v>150103</v>
      </c>
      <c r="C730" s="17" t="s">
        <v>24</v>
      </c>
      <c r="D730" s="18" t="s">
        <v>332</v>
      </c>
      <c r="E730" s="17" t="s">
        <v>175</v>
      </c>
      <c r="F730" s="19">
        <v>1408</v>
      </c>
      <c r="G730" s="20"/>
      <c r="H730" s="20">
        <f t="shared" si="184"/>
        <v>0</v>
      </c>
      <c r="I730" s="20">
        <f t="shared" si="185"/>
        <v>0</v>
      </c>
      <c r="J730" s="1"/>
      <c r="K730" s="1"/>
    </row>
    <row r="731" spans="1:11" ht="12.75" customHeight="1" outlineLevel="1">
      <c r="A731" s="12">
        <v>14</v>
      </c>
      <c r="B731" s="12"/>
      <c r="C731" s="12"/>
      <c r="D731" s="13" t="s">
        <v>1143</v>
      </c>
      <c r="E731" s="13"/>
      <c r="F731" s="14"/>
      <c r="G731" s="15"/>
      <c r="H731" s="15"/>
      <c r="I731" s="16">
        <f>SUM(I732:I1028)</f>
        <v>0</v>
      </c>
      <c r="J731" s="1"/>
      <c r="K731" s="1"/>
    </row>
    <row r="732" spans="1:11" ht="12.75" customHeight="1" outlineLevel="1">
      <c r="A732" s="24" t="s">
        <v>1144</v>
      </c>
      <c r="B732" s="24"/>
      <c r="C732" s="24"/>
      <c r="D732" s="21" t="s">
        <v>1145</v>
      </c>
      <c r="E732" s="17"/>
      <c r="F732" s="19"/>
      <c r="G732" s="20"/>
      <c r="H732" s="20"/>
      <c r="I732" s="20"/>
      <c r="J732" s="1"/>
      <c r="K732" s="1"/>
    </row>
    <row r="733" spans="1:11" ht="12.75" customHeight="1" outlineLevel="1">
      <c r="A733" s="17" t="s">
        <v>1146</v>
      </c>
      <c r="B733" s="17">
        <v>91677</v>
      </c>
      <c r="C733" s="17" t="s">
        <v>18</v>
      </c>
      <c r="D733" s="18" t="s">
        <v>1147</v>
      </c>
      <c r="E733" s="17" t="s">
        <v>1148</v>
      </c>
      <c r="F733" s="19">
        <v>60</v>
      </c>
      <c r="G733" s="20"/>
      <c r="H733" s="20">
        <f t="shared" ref="H733:H735" si="186">TRUNC(G733*(1+$G$3),2)</f>
        <v>0</v>
      </c>
      <c r="I733" s="20">
        <f t="shared" ref="I733:I735" si="187">H733*F733</f>
        <v>0</v>
      </c>
      <c r="J733" s="1"/>
      <c r="K733" s="1"/>
    </row>
    <row r="734" spans="1:11" ht="12.75" customHeight="1" outlineLevel="1">
      <c r="A734" s="17" t="s">
        <v>1149</v>
      </c>
      <c r="B734" s="17">
        <v>90772</v>
      </c>
      <c r="C734" s="17" t="s">
        <v>18</v>
      </c>
      <c r="D734" s="18" t="s">
        <v>1150</v>
      </c>
      <c r="E734" s="17" t="s">
        <v>1148</v>
      </c>
      <c r="F734" s="19">
        <v>60</v>
      </c>
      <c r="G734" s="20"/>
      <c r="H734" s="20">
        <f t="shared" si="186"/>
        <v>0</v>
      </c>
      <c r="I734" s="20">
        <f t="shared" si="187"/>
        <v>0</v>
      </c>
      <c r="J734" s="1"/>
      <c r="K734" s="1"/>
    </row>
    <row r="735" spans="1:11" ht="12.75" customHeight="1" outlineLevel="1">
      <c r="A735" s="17" t="s">
        <v>1151</v>
      </c>
      <c r="B735" s="17" t="s">
        <v>1152</v>
      </c>
      <c r="C735" s="17" t="s">
        <v>191</v>
      </c>
      <c r="D735" s="18" t="s">
        <v>1153</v>
      </c>
      <c r="E735" s="17" t="s">
        <v>146</v>
      </c>
      <c r="F735" s="19">
        <v>1</v>
      </c>
      <c r="G735" s="20"/>
      <c r="H735" s="20">
        <f t="shared" si="186"/>
        <v>0</v>
      </c>
      <c r="I735" s="20">
        <f t="shared" si="187"/>
        <v>0</v>
      </c>
      <c r="J735" s="1"/>
      <c r="K735" s="1"/>
    </row>
    <row r="736" spans="1:11" ht="12.75" customHeight="1" outlineLevel="1">
      <c r="A736" s="24" t="s">
        <v>1154</v>
      </c>
      <c r="B736" s="24"/>
      <c r="C736" s="24"/>
      <c r="D736" s="21" t="s">
        <v>1155</v>
      </c>
      <c r="E736" s="17"/>
      <c r="F736" s="19"/>
      <c r="G736" s="20"/>
      <c r="H736" s="20"/>
      <c r="I736" s="20"/>
      <c r="J736" s="1"/>
      <c r="K736" s="1"/>
    </row>
    <row r="737" spans="1:11" ht="39.75" customHeight="1" outlineLevel="1">
      <c r="A737" s="17" t="s">
        <v>1156</v>
      </c>
      <c r="B737" s="17" t="s">
        <v>1152</v>
      </c>
      <c r="C737" s="17" t="s">
        <v>191</v>
      </c>
      <c r="D737" s="18" t="s">
        <v>1157</v>
      </c>
      <c r="E737" s="17" t="s">
        <v>146</v>
      </c>
      <c r="F737" s="19">
        <v>1</v>
      </c>
      <c r="G737" s="20"/>
      <c r="H737" s="20">
        <f t="shared" ref="H737:H743" si="188">TRUNC(G737*(1+$G$3),2)</f>
        <v>0</v>
      </c>
      <c r="I737" s="20">
        <f t="shared" ref="I737:I743" si="189">H737*F737</f>
        <v>0</v>
      </c>
      <c r="J737" s="1"/>
      <c r="K737" s="1"/>
    </row>
    <row r="738" spans="1:11" ht="12.75" customHeight="1" outlineLevel="1">
      <c r="A738" s="17" t="s">
        <v>1158</v>
      </c>
      <c r="B738" s="17">
        <v>100615</v>
      </c>
      <c r="C738" s="17" t="s">
        <v>18</v>
      </c>
      <c r="D738" s="18" t="s">
        <v>1159</v>
      </c>
      <c r="E738" s="17" t="s">
        <v>146</v>
      </c>
      <c r="F738" s="19">
        <v>1</v>
      </c>
      <c r="G738" s="20"/>
      <c r="H738" s="20">
        <f t="shared" si="188"/>
        <v>0</v>
      </c>
      <c r="I738" s="20">
        <f t="shared" si="189"/>
        <v>0</v>
      </c>
      <c r="J738" s="1"/>
      <c r="K738" s="1"/>
    </row>
    <row r="739" spans="1:11" ht="12.75" customHeight="1" outlineLevel="1">
      <c r="A739" s="17" t="s">
        <v>1160</v>
      </c>
      <c r="B739" s="17" t="s">
        <v>1152</v>
      </c>
      <c r="C739" s="17" t="s">
        <v>1161</v>
      </c>
      <c r="D739" s="18" t="s">
        <v>1162</v>
      </c>
      <c r="E739" s="17" t="s">
        <v>146</v>
      </c>
      <c r="F739" s="19">
        <v>1</v>
      </c>
      <c r="G739" s="20"/>
      <c r="H739" s="20">
        <f t="shared" si="188"/>
        <v>0</v>
      </c>
      <c r="I739" s="20">
        <f t="shared" si="189"/>
        <v>0</v>
      </c>
      <c r="J739" s="1"/>
      <c r="K739" s="1"/>
    </row>
    <row r="740" spans="1:11" ht="12.75" customHeight="1" outlineLevel="1">
      <c r="A740" s="17" t="s">
        <v>1163</v>
      </c>
      <c r="B740" s="17" t="s">
        <v>1152</v>
      </c>
      <c r="C740" s="17" t="s">
        <v>1164</v>
      </c>
      <c r="D740" s="18" t="s">
        <v>1165</v>
      </c>
      <c r="E740" s="17" t="s">
        <v>140</v>
      </c>
      <c r="F740" s="19">
        <v>90</v>
      </c>
      <c r="G740" s="20"/>
      <c r="H740" s="20">
        <f t="shared" si="188"/>
        <v>0</v>
      </c>
      <c r="I740" s="20">
        <f t="shared" si="189"/>
        <v>0</v>
      </c>
      <c r="J740" s="1"/>
      <c r="K740" s="1"/>
    </row>
    <row r="741" spans="1:11" ht="12.75" customHeight="1" outlineLevel="1">
      <c r="A741" s="17" t="s">
        <v>1166</v>
      </c>
      <c r="B741" s="17" t="s">
        <v>1152</v>
      </c>
      <c r="C741" s="17" t="s">
        <v>1167</v>
      </c>
      <c r="D741" s="18" t="s">
        <v>1168</v>
      </c>
      <c r="E741" s="17" t="s">
        <v>140</v>
      </c>
      <c r="F741" s="19">
        <v>30</v>
      </c>
      <c r="G741" s="20"/>
      <c r="H741" s="20">
        <f t="shared" si="188"/>
        <v>0</v>
      </c>
      <c r="I741" s="20">
        <f t="shared" si="189"/>
        <v>0</v>
      </c>
      <c r="J741" s="1"/>
      <c r="K741" s="1"/>
    </row>
    <row r="742" spans="1:11" ht="12.75" customHeight="1" outlineLevel="1">
      <c r="A742" s="17" t="s">
        <v>1169</v>
      </c>
      <c r="B742" s="17" t="s">
        <v>1152</v>
      </c>
      <c r="C742" s="17" t="s">
        <v>1170</v>
      </c>
      <c r="D742" s="18" t="s">
        <v>1171</v>
      </c>
      <c r="E742" s="17" t="s">
        <v>146</v>
      </c>
      <c r="F742" s="19">
        <v>2</v>
      </c>
      <c r="G742" s="20"/>
      <c r="H742" s="20">
        <f t="shared" si="188"/>
        <v>0</v>
      </c>
      <c r="I742" s="20">
        <f t="shared" si="189"/>
        <v>0</v>
      </c>
      <c r="J742" s="1"/>
      <c r="K742" s="1"/>
    </row>
    <row r="743" spans="1:11" ht="12.75" customHeight="1" outlineLevel="1">
      <c r="A743" s="17" t="s">
        <v>1172</v>
      </c>
      <c r="B743" s="17" t="s">
        <v>1152</v>
      </c>
      <c r="C743" s="17" t="s">
        <v>191</v>
      </c>
      <c r="D743" s="18" t="s">
        <v>1173</v>
      </c>
      <c r="E743" s="17" t="s">
        <v>1148</v>
      </c>
      <c r="F743" s="19">
        <v>8</v>
      </c>
      <c r="G743" s="20"/>
      <c r="H743" s="20">
        <f t="shared" si="188"/>
        <v>0</v>
      </c>
      <c r="I743" s="20">
        <f t="shared" si="189"/>
        <v>0</v>
      </c>
      <c r="J743" s="1"/>
      <c r="K743" s="1"/>
    </row>
    <row r="744" spans="1:11" ht="12.75" customHeight="1" outlineLevel="1">
      <c r="A744" s="24" t="s">
        <v>1174</v>
      </c>
      <c r="B744" s="24"/>
      <c r="C744" s="24"/>
      <c r="D744" s="21" t="s">
        <v>1175</v>
      </c>
      <c r="E744" s="17"/>
      <c r="F744" s="19"/>
      <c r="G744" s="20"/>
      <c r="H744" s="20"/>
      <c r="I744" s="20"/>
      <c r="J744" s="1"/>
      <c r="K744" s="1"/>
    </row>
    <row r="745" spans="1:11" ht="40.5" customHeight="1" outlineLevel="1">
      <c r="A745" s="17" t="s">
        <v>1176</v>
      </c>
      <c r="B745" s="17" t="s">
        <v>1152</v>
      </c>
      <c r="C745" s="17" t="s">
        <v>191</v>
      </c>
      <c r="D745" s="18" t="s">
        <v>1177</v>
      </c>
      <c r="E745" s="17" t="s">
        <v>146</v>
      </c>
      <c r="F745" s="19">
        <v>1</v>
      </c>
      <c r="G745" s="20"/>
      <c r="H745" s="20">
        <f t="shared" ref="H745:H787" si="190">TRUNC(G745*(1+$G$3),2)</f>
        <v>0</v>
      </c>
      <c r="I745" s="20">
        <f t="shared" ref="I745:I787" si="191">H745*F745</f>
        <v>0</v>
      </c>
      <c r="J745" s="1"/>
      <c r="K745" s="1"/>
    </row>
    <row r="746" spans="1:11" ht="12.75" customHeight="1" outlineLevel="1">
      <c r="A746" s="17" t="s">
        <v>1178</v>
      </c>
      <c r="B746" s="17">
        <v>100616</v>
      </c>
      <c r="C746" s="17" t="s">
        <v>18</v>
      </c>
      <c r="D746" s="18" t="s">
        <v>1179</v>
      </c>
      <c r="E746" s="17" t="s">
        <v>146</v>
      </c>
      <c r="F746" s="19">
        <v>1</v>
      </c>
      <c r="G746" s="20"/>
      <c r="H746" s="20">
        <f t="shared" si="190"/>
        <v>0</v>
      </c>
      <c r="I746" s="20">
        <f t="shared" si="191"/>
        <v>0</v>
      </c>
      <c r="J746" s="1"/>
      <c r="K746" s="1"/>
    </row>
    <row r="747" spans="1:11" ht="12.75" customHeight="1" outlineLevel="1">
      <c r="A747" s="17" t="s">
        <v>1180</v>
      </c>
      <c r="B747" s="17" t="s">
        <v>1152</v>
      </c>
      <c r="C747" s="17" t="s">
        <v>1181</v>
      </c>
      <c r="D747" s="18" t="s">
        <v>1182</v>
      </c>
      <c r="E747" s="17" t="s">
        <v>146</v>
      </c>
      <c r="F747" s="19">
        <v>1</v>
      </c>
      <c r="G747" s="20"/>
      <c r="H747" s="20">
        <f t="shared" si="190"/>
        <v>0</v>
      </c>
      <c r="I747" s="20">
        <f t="shared" si="191"/>
        <v>0</v>
      </c>
      <c r="J747" s="1"/>
      <c r="K747" s="1"/>
    </row>
    <row r="748" spans="1:11" ht="12.75" customHeight="1" outlineLevel="1">
      <c r="A748" s="17" t="s">
        <v>1183</v>
      </c>
      <c r="B748" s="17" t="s">
        <v>1152</v>
      </c>
      <c r="C748" s="17" t="s">
        <v>1164</v>
      </c>
      <c r="D748" s="18" t="s">
        <v>1165</v>
      </c>
      <c r="E748" s="17" t="s">
        <v>140</v>
      </c>
      <c r="F748" s="19">
        <v>9</v>
      </c>
      <c r="G748" s="20"/>
      <c r="H748" s="20">
        <f t="shared" si="190"/>
        <v>0</v>
      </c>
      <c r="I748" s="20">
        <f t="shared" si="191"/>
        <v>0</v>
      </c>
      <c r="J748" s="1"/>
      <c r="K748" s="1"/>
    </row>
    <row r="749" spans="1:11" ht="12.75" customHeight="1" outlineLevel="1">
      <c r="A749" s="17" t="s">
        <v>1184</v>
      </c>
      <c r="B749" s="17">
        <v>72145</v>
      </c>
      <c r="C749" s="17" t="s">
        <v>24</v>
      </c>
      <c r="D749" s="18" t="s">
        <v>1185</v>
      </c>
      <c r="E749" s="17" t="s">
        <v>1186</v>
      </c>
      <c r="F749" s="19">
        <v>6</v>
      </c>
      <c r="G749" s="20"/>
      <c r="H749" s="20">
        <f t="shared" si="190"/>
        <v>0</v>
      </c>
      <c r="I749" s="20">
        <f t="shared" si="191"/>
        <v>0</v>
      </c>
      <c r="J749" s="1"/>
      <c r="K749" s="1"/>
    </row>
    <row r="750" spans="1:11" ht="12.75" customHeight="1" outlineLevel="1">
      <c r="A750" s="17" t="s">
        <v>1187</v>
      </c>
      <c r="B750" s="17">
        <v>72372</v>
      </c>
      <c r="C750" s="17" t="s">
        <v>24</v>
      </c>
      <c r="D750" s="18" t="s">
        <v>1188</v>
      </c>
      <c r="E750" s="17" t="s">
        <v>1186</v>
      </c>
      <c r="F750" s="19">
        <v>3</v>
      </c>
      <c r="G750" s="20"/>
      <c r="H750" s="20">
        <f t="shared" si="190"/>
        <v>0</v>
      </c>
      <c r="I750" s="20">
        <f t="shared" si="191"/>
        <v>0</v>
      </c>
      <c r="J750" s="1"/>
      <c r="K750" s="1"/>
    </row>
    <row r="751" spans="1:11" ht="12.75" customHeight="1" outlineLevel="1">
      <c r="A751" s="17" t="s">
        <v>1189</v>
      </c>
      <c r="B751" s="17">
        <v>71833</v>
      </c>
      <c r="C751" s="17" t="s">
        <v>24</v>
      </c>
      <c r="D751" s="18" t="s">
        <v>1190</v>
      </c>
      <c r="E751" s="17" t="s">
        <v>1186</v>
      </c>
      <c r="F751" s="19">
        <v>3</v>
      </c>
      <c r="G751" s="20"/>
      <c r="H751" s="20">
        <f t="shared" si="190"/>
        <v>0</v>
      </c>
      <c r="I751" s="20">
        <f t="shared" si="191"/>
        <v>0</v>
      </c>
      <c r="J751" s="1"/>
      <c r="K751" s="1"/>
    </row>
    <row r="752" spans="1:11" ht="12.75" customHeight="1" outlineLevel="1">
      <c r="A752" s="17" t="s">
        <v>1191</v>
      </c>
      <c r="B752" s="17">
        <v>72370</v>
      </c>
      <c r="C752" s="17" t="s">
        <v>24</v>
      </c>
      <c r="D752" s="18" t="s">
        <v>1192</v>
      </c>
      <c r="E752" s="17" t="s">
        <v>1186</v>
      </c>
      <c r="F752" s="19">
        <v>2</v>
      </c>
      <c r="G752" s="20"/>
      <c r="H752" s="20">
        <f t="shared" si="190"/>
        <v>0</v>
      </c>
      <c r="I752" s="20">
        <f t="shared" si="191"/>
        <v>0</v>
      </c>
      <c r="J752" s="1"/>
      <c r="K752" s="1"/>
    </row>
    <row r="753" spans="1:11" ht="12.75" customHeight="1" outlineLevel="1">
      <c r="A753" s="17" t="s">
        <v>1193</v>
      </c>
      <c r="B753" s="17">
        <v>72612</v>
      </c>
      <c r="C753" s="17" t="s">
        <v>24</v>
      </c>
      <c r="D753" s="18" t="s">
        <v>1194</v>
      </c>
      <c r="E753" s="17" t="s">
        <v>1186</v>
      </c>
      <c r="F753" s="19">
        <v>1</v>
      </c>
      <c r="G753" s="20"/>
      <c r="H753" s="20">
        <f t="shared" si="190"/>
        <v>0</v>
      </c>
      <c r="I753" s="20">
        <f t="shared" si="191"/>
        <v>0</v>
      </c>
      <c r="J753" s="1"/>
      <c r="K753" s="1"/>
    </row>
    <row r="754" spans="1:11" ht="12.75" customHeight="1" outlineLevel="1">
      <c r="A754" s="17" t="s">
        <v>1195</v>
      </c>
      <c r="B754" s="17">
        <v>72532</v>
      </c>
      <c r="C754" s="17" t="s">
        <v>24</v>
      </c>
      <c r="D754" s="18" t="s">
        <v>1196</v>
      </c>
      <c r="E754" s="17" t="s">
        <v>1186</v>
      </c>
      <c r="F754" s="19">
        <v>18</v>
      </c>
      <c r="G754" s="20"/>
      <c r="H754" s="20">
        <f t="shared" si="190"/>
        <v>0</v>
      </c>
      <c r="I754" s="20">
        <f t="shared" si="191"/>
        <v>0</v>
      </c>
      <c r="J754" s="1"/>
      <c r="K754" s="1"/>
    </row>
    <row r="755" spans="1:11" ht="12.75" customHeight="1" outlineLevel="1">
      <c r="A755" s="17" t="s">
        <v>1197</v>
      </c>
      <c r="B755" s="17">
        <v>70544</v>
      </c>
      <c r="C755" s="17" t="s">
        <v>24</v>
      </c>
      <c r="D755" s="18" t="s">
        <v>1198</v>
      </c>
      <c r="E755" s="17" t="s">
        <v>1199</v>
      </c>
      <c r="F755" s="19">
        <v>25</v>
      </c>
      <c r="G755" s="20"/>
      <c r="H755" s="20">
        <f t="shared" si="190"/>
        <v>0</v>
      </c>
      <c r="I755" s="20">
        <f t="shared" si="191"/>
        <v>0</v>
      </c>
      <c r="J755" s="1"/>
      <c r="K755" s="1"/>
    </row>
    <row r="756" spans="1:11" ht="12.75" customHeight="1" outlineLevel="1">
      <c r="A756" s="17" t="s">
        <v>1200</v>
      </c>
      <c r="B756" s="17">
        <v>71016</v>
      </c>
      <c r="C756" s="17" t="s">
        <v>24</v>
      </c>
      <c r="D756" s="18" t="s">
        <v>1201</v>
      </c>
      <c r="E756" s="17" t="s">
        <v>1186</v>
      </c>
      <c r="F756" s="19">
        <v>1</v>
      </c>
      <c r="G756" s="20"/>
      <c r="H756" s="20">
        <f t="shared" si="190"/>
        <v>0</v>
      </c>
      <c r="I756" s="20">
        <f t="shared" si="191"/>
        <v>0</v>
      </c>
      <c r="J756" s="1"/>
      <c r="K756" s="1"/>
    </row>
    <row r="757" spans="1:11" ht="12.75" customHeight="1" outlineLevel="1">
      <c r="A757" s="17" t="s">
        <v>1202</v>
      </c>
      <c r="B757" s="17">
        <v>71381</v>
      </c>
      <c r="C757" s="17" t="s">
        <v>24</v>
      </c>
      <c r="D757" s="18" t="s">
        <v>1203</v>
      </c>
      <c r="E757" s="17" t="s">
        <v>1186</v>
      </c>
      <c r="F757" s="19">
        <v>5</v>
      </c>
      <c r="G757" s="20"/>
      <c r="H757" s="20">
        <f t="shared" si="190"/>
        <v>0</v>
      </c>
      <c r="I757" s="20">
        <f t="shared" si="191"/>
        <v>0</v>
      </c>
      <c r="J757" s="1"/>
      <c r="K757" s="1"/>
    </row>
    <row r="758" spans="1:11" ht="12.75" customHeight="1" outlineLevel="1">
      <c r="A758" s="17" t="s">
        <v>1204</v>
      </c>
      <c r="B758" s="17">
        <v>40101</v>
      </c>
      <c r="C758" s="17" t="s">
        <v>24</v>
      </c>
      <c r="D758" s="18" t="s">
        <v>481</v>
      </c>
      <c r="E758" s="17" t="s">
        <v>1205</v>
      </c>
      <c r="F758" s="19">
        <v>2.25</v>
      </c>
      <c r="G758" s="20"/>
      <c r="H758" s="20">
        <f t="shared" si="190"/>
        <v>0</v>
      </c>
      <c r="I758" s="20">
        <f t="shared" si="191"/>
        <v>0</v>
      </c>
      <c r="J758" s="1"/>
      <c r="K758" s="1"/>
    </row>
    <row r="759" spans="1:11" ht="12.75" customHeight="1" outlineLevel="1">
      <c r="A759" s="17" t="s">
        <v>1206</v>
      </c>
      <c r="B759" s="17">
        <v>40902</v>
      </c>
      <c r="C759" s="17" t="s">
        <v>24</v>
      </c>
      <c r="D759" s="18" t="s">
        <v>277</v>
      </c>
      <c r="E759" s="17" t="s">
        <v>1205</v>
      </c>
      <c r="F759" s="19">
        <v>2.25</v>
      </c>
      <c r="G759" s="20"/>
      <c r="H759" s="20">
        <f t="shared" si="190"/>
        <v>0</v>
      </c>
      <c r="I759" s="20">
        <f t="shared" si="191"/>
        <v>0</v>
      </c>
      <c r="J759" s="1"/>
      <c r="K759" s="1"/>
    </row>
    <row r="760" spans="1:11" ht="12.75" customHeight="1" outlineLevel="1">
      <c r="A760" s="17" t="s">
        <v>1207</v>
      </c>
      <c r="B760" s="17">
        <v>98111</v>
      </c>
      <c r="C760" s="17" t="s">
        <v>18</v>
      </c>
      <c r="D760" s="18" t="s">
        <v>1208</v>
      </c>
      <c r="E760" s="17" t="s">
        <v>146</v>
      </c>
      <c r="F760" s="19">
        <v>1</v>
      </c>
      <c r="G760" s="20"/>
      <c r="H760" s="20">
        <f t="shared" si="190"/>
        <v>0</v>
      </c>
      <c r="I760" s="20">
        <f t="shared" si="191"/>
        <v>0</v>
      </c>
      <c r="J760" s="1"/>
      <c r="K760" s="1"/>
    </row>
    <row r="761" spans="1:11" ht="12.75" customHeight="1" outlineLevel="1">
      <c r="A761" s="17" t="s">
        <v>1209</v>
      </c>
      <c r="B761" s="17">
        <v>72550</v>
      </c>
      <c r="C761" s="17" t="s">
        <v>24</v>
      </c>
      <c r="D761" s="18" t="s">
        <v>1210</v>
      </c>
      <c r="E761" s="17" t="s">
        <v>1186</v>
      </c>
      <c r="F761" s="19">
        <v>9</v>
      </c>
      <c r="G761" s="20"/>
      <c r="H761" s="20">
        <f t="shared" si="190"/>
        <v>0</v>
      </c>
      <c r="I761" s="20">
        <f t="shared" si="191"/>
        <v>0</v>
      </c>
      <c r="J761" s="1"/>
      <c r="K761" s="1"/>
    </row>
    <row r="762" spans="1:11" ht="12.75" customHeight="1" outlineLevel="1">
      <c r="A762" s="17" t="s">
        <v>1211</v>
      </c>
      <c r="B762" s="17">
        <v>72535</v>
      </c>
      <c r="C762" s="17" t="s">
        <v>24</v>
      </c>
      <c r="D762" s="18" t="s">
        <v>1212</v>
      </c>
      <c r="E762" s="17" t="s">
        <v>1186</v>
      </c>
      <c r="F762" s="19">
        <v>3</v>
      </c>
      <c r="G762" s="20"/>
      <c r="H762" s="20">
        <f t="shared" si="190"/>
        <v>0</v>
      </c>
      <c r="I762" s="20">
        <f t="shared" si="191"/>
        <v>0</v>
      </c>
      <c r="J762" s="1"/>
      <c r="K762" s="1"/>
    </row>
    <row r="763" spans="1:11" ht="12.75" customHeight="1" outlineLevel="1">
      <c r="A763" s="17" t="s">
        <v>1213</v>
      </c>
      <c r="B763" s="17">
        <v>71217</v>
      </c>
      <c r="C763" s="17" t="s">
        <v>24</v>
      </c>
      <c r="D763" s="18" t="s">
        <v>1214</v>
      </c>
      <c r="E763" s="17" t="s">
        <v>1199</v>
      </c>
      <c r="F763" s="19">
        <v>9</v>
      </c>
      <c r="G763" s="20"/>
      <c r="H763" s="20">
        <f t="shared" si="190"/>
        <v>0</v>
      </c>
      <c r="I763" s="20">
        <f t="shared" si="191"/>
        <v>0</v>
      </c>
      <c r="J763" s="1"/>
      <c r="K763" s="1"/>
    </row>
    <row r="764" spans="1:11" ht="12.75" customHeight="1" outlineLevel="1">
      <c r="A764" s="17" t="s">
        <v>1215</v>
      </c>
      <c r="B764" s="17">
        <v>70506</v>
      </c>
      <c r="C764" s="17" t="s">
        <v>24</v>
      </c>
      <c r="D764" s="18" t="s">
        <v>1216</v>
      </c>
      <c r="E764" s="17" t="s">
        <v>1186</v>
      </c>
      <c r="F764" s="19">
        <v>1</v>
      </c>
      <c r="G764" s="20"/>
      <c r="H764" s="20">
        <f t="shared" si="190"/>
        <v>0</v>
      </c>
      <c r="I764" s="20">
        <f t="shared" si="191"/>
        <v>0</v>
      </c>
      <c r="J764" s="1"/>
      <c r="K764" s="1"/>
    </row>
    <row r="765" spans="1:11" ht="12.75" customHeight="1" outlineLevel="1">
      <c r="A765" s="17" t="s">
        <v>1217</v>
      </c>
      <c r="B765" s="17">
        <v>71127</v>
      </c>
      <c r="C765" s="17" t="s">
        <v>24</v>
      </c>
      <c r="D765" s="18" t="s">
        <v>1218</v>
      </c>
      <c r="E765" s="17" t="s">
        <v>1186</v>
      </c>
      <c r="F765" s="19">
        <v>3</v>
      </c>
      <c r="G765" s="20"/>
      <c r="H765" s="20">
        <f t="shared" si="190"/>
        <v>0</v>
      </c>
      <c r="I765" s="20">
        <f t="shared" si="191"/>
        <v>0</v>
      </c>
      <c r="J765" s="1"/>
      <c r="K765" s="1"/>
    </row>
    <row r="766" spans="1:11" ht="12.75" customHeight="1" outlineLevel="1">
      <c r="A766" s="17" t="s">
        <v>1219</v>
      </c>
      <c r="B766" s="17">
        <v>71707</v>
      </c>
      <c r="C766" s="17" t="s">
        <v>24</v>
      </c>
      <c r="D766" s="18" t="s">
        <v>1220</v>
      </c>
      <c r="E766" s="17" t="s">
        <v>1186</v>
      </c>
      <c r="F766" s="19">
        <v>7</v>
      </c>
      <c r="G766" s="20"/>
      <c r="H766" s="20">
        <f t="shared" si="190"/>
        <v>0</v>
      </c>
      <c r="I766" s="20">
        <f t="shared" si="191"/>
        <v>0</v>
      </c>
      <c r="J766" s="1"/>
      <c r="K766" s="1"/>
    </row>
    <row r="767" spans="1:11" ht="12.75" customHeight="1" outlineLevel="1">
      <c r="A767" s="17" t="s">
        <v>1221</v>
      </c>
      <c r="B767" s="17">
        <v>70427</v>
      </c>
      <c r="C767" s="17" t="s">
        <v>24</v>
      </c>
      <c r="D767" s="18" t="s">
        <v>1222</v>
      </c>
      <c r="E767" s="17" t="s">
        <v>1223</v>
      </c>
      <c r="F767" s="19">
        <v>6</v>
      </c>
      <c r="G767" s="20"/>
      <c r="H767" s="20">
        <f t="shared" si="190"/>
        <v>0</v>
      </c>
      <c r="I767" s="20">
        <f t="shared" si="191"/>
        <v>0</v>
      </c>
      <c r="J767" s="1"/>
      <c r="K767" s="1"/>
    </row>
    <row r="768" spans="1:11" ht="12.75" customHeight="1" outlineLevel="1">
      <c r="A768" s="17" t="s">
        <v>1224</v>
      </c>
      <c r="B768" s="17">
        <v>71777</v>
      </c>
      <c r="C768" s="17" t="s">
        <v>24</v>
      </c>
      <c r="D768" s="18" t="s">
        <v>1225</v>
      </c>
      <c r="E768" s="17" t="s">
        <v>1186</v>
      </c>
      <c r="F768" s="19">
        <v>2</v>
      </c>
      <c r="G768" s="20"/>
      <c r="H768" s="20">
        <f t="shared" si="190"/>
        <v>0</v>
      </c>
      <c r="I768" s="20">
        <f t="shared" si="191"/>
        <v>0</v>
      </c>
      <c r="J768" s="1"/>
      <c r="K768" s="1"/>
    </row>
    <row r="769" spans="1:11" ht="12.75" customHeight="1" outlineLevel="1">
      <c r="A769" s="17" t="s">
        <v>1226</v>
      </c>
      <c r="B769" s="17">
        <v>71202</v>
      </c>
      <c r="C769" s="17" t="s">
        <v>24</v>
      </c>
      <c r="D769" s="18" t="s">
        <v>1227</v>
      </c>
      <c r="E769" s="17" t="s">
        <v>1199</v>
      </c>
      <c r="F769" s="19">
        <v>9</v>
      </c>
      <c r="G769" s="20"/>
      <c r="H769" s="20">
        <f t="shared" si="190"/>
        <v>0</v>
      </c>
      <c r="I769" s="20">
        <f t="shared" si="191"/>
        <v>0</v>
      </c>
      <c r="J769" s="1"/>
      <c r="K769" s="1"/>
    </row>
    <row r="770" spans="1:11" ht="12.75" customHeight="1" outlineLevel="1">
      <c r="A770" s="17" t="s">
        <v>1228</v>
      </c>
      <c r="B770" s="17">
        <v>70422</v>
      </c>
      <c r="C770" s="17" t="s">
        <v>24</v>
      </c>
      <c r="D770" s="18" t="s">
        <v>1229</v>
      </c>
      <c r="E770" s="17" t="s">
        <v>1223</v>
      </c>
      <c r="F770" s="19">
        <v>4</v>
      </c>
      <c r="G770" s="20"/>
      <c r="H770" s="20">
        <f t="shared" si="190"/>
        <v>0</v>
      </c>
      <c r="I770" s="20">
        <f t="shared" si="191"/>
        <v>0</v>
      </c>
      <c r="J770" s="1"/>
      <c r="K770" s="1"/>
    </row>
    <row r="771" spans="1:11" ht="12.75" customHeight="1" outlineLevel="1">
      <c r="A771" s="17" t="s">
        <v>1230</v>
      </c>
      <c r="B771" s="17">
        <v>70229</v>
      </c>
      <c r="C771" s="17" t="s">
        <v>24</v>
      </c>
      <c r="D771" s="18" t="s">
        <v>1231</v>
      </c>
      <c r="E771" s="17" t="s">
        <v>1232</v>
      </c>
      <c r="F771" s="19">
        <v>4</v>
      </c>
      <c r="G771" s="20"/>
      <c r="H771" s="20">
        <f t="shared" si="190"/>
        <v>0</v>
      </c>
      <c r="I771" s="20">
        <f t="shared" si="191"/>
        <v>0</v>
      </c>
      <c r="J771" s="1"/>
      <c r="K771" s="1"/>
    </row>
    <row r="772" spans="1:11" ht="12.75" customHeight="1" outlineLevel="1">
      <c r="A772" s="17" t="s">
        <v>1233</v>
      </c>
      <c r="B772" s="17">
        <v>70696</v>
      </c>
      <c r="C772" s="17" t="s">
        <v>24</v>
      </c>
      <c r="D772" s="18" t="s">
        <v>1234</v>
      </c>
      <c r="E772" s="17" t="s">
        <v>1186</v>
      </c>
      <c r="F772" s="19">
        <v>1</v>
      </c>
      <c r="G772" s="20"/>
      <c r="H772" s="20">
        <f t="shared" si="190"/>
        <v>0</v>
      </c>
      <c r="I772" s="20">
        <f t="shared" si="191"/>
        <v>0</v>
      </c>
      <c r="J772" s="1"/>
      <c r="K772" s="1"/>
    </row>
    <row r="773" spans="1:11" ht="12.75" customHeight="1" outlineLevel="1">
      <c r="A773" s="17" t="s">
        <v>1235</v>
      </c>
      <c r="B773" s="17">
        <v>70697</v>
      </c>
      <c r="C773" s="17" t="s">
        <v>24</v>
      </c>
      <c r="D773" s="18" t="s">
        <v>1236</v>
      </c>
      <c r="E773" s="17" t="s">
        <v>1186</v>
      </c>
      <c r="F773" s="19">
        <v>1</v>
      </c>
      <c r="G773" s="20"/>
      <c r="H773" s="20">
        <f t="shared" si="190"/>
        <v>0</v>
      </c>
      <c r="I773" s="20">
        <f t="shared" si="191"/>
        <v>0</v>
      </c>
      <c r="J773" s="1"/>
      <c r="K773" s="1"/>
    </row>
    <row r="774" spans="1:11" ht="12.75" customHeight="1" outlineLevel="1">
      <c r="A774" s="17" t="s">
        <v>1237</v>
      </c>
      <c r="B774" s="17">
        <v>70720</v>
      </c>
      <c r="C774" s="17" t="s">
        <v>24</v>
      </c>
      <c r="D774" s="18" t="s">
        <v>1238</v>
      </c>
      <c r="E774" s="17" t="s">
        <v>1186</v>
      </c>
      <c r="F774" s="19">
        <v>1</v>
      </c>
      <c r="G774" s="20"/>
      <c r="H774" s="20">
        <f t="shared" si="190"/>
        <v>0</v>
      </c>
      <c r="I774" s="20">
        <f t="shared" si="191"/>
        <v>0</v>
      </c>
      <c r="J774" s="1"/>
      <c r="K774" s="1"/>
    </row>
    <row r="775" spans="1:11" ht="12.75" customHeight="1" outlineLevel="1">
      <c r="A775" s="17" t="s">
        <v>1239</v>
      </c>
      <c r="B775" s="17">
        <v>71184</v>
      </c>
      <c r="C775" s="17" t="s">
        <v>24</v>
      </c>
      <c r="D775" s="18" t="s">
        <v>1240</v>
      </c>
      <c r="E775" s="17" t="s">
        <v>1186</v>
      </c>
      <c r="F775" s="19">
        <v>3</v>
      </c>
      <c r="G775" s="20"/>
      <c r="H775" s="20">
        <f t="shared" si="190"/>
        <v>0</v>
      </c>
      <c r="I775" s="20">
        <f t="shared" si="191"/>
        <v>0</v>
      </c>
      <c r="J775" s="1"/>
      <c r="K775" s="1"/>
    </row>
    <row r="776" spans="1:11" ht="12.75" customHeight="1" outlineLevel="1">
      <c r="A776" s="17" t="s">
        <v>1241</v>
      </c>
      <c r="B776" s="17">
        <v>71171</v>
      </c>
      <c r="C776" s="17" t="s">
        <v>24</v>
      </c>
      <c r="D776" s="18" t="s">
        <v>1242</v>
      </c>
      <c r="E776" s="17" t="s">
        <v>1186</v>
      </c>
      <c r="F776" s="19">
        <v>3</v>
      </c>
      <c r="G776" s="20"/>
      <c r="H776" s="20">
        <f t="shared" si="190"/>
        <v>0</v>
      </c>
      <c r="I776" s="20">
        <f t="shared" si="191"/>
        <v>0</v>
      </c>
      <c r="J776" s="1"/>
      <c r="K776" s="1"/>
    </row>
    <row r="777" spans="1:11" ht="12.75" customHeight="1" outlineLevel="1">
      <c r="A777" s="17" t="s">
        <v>1243</v>
      </c>
      <c r="B777" s="17">
        <v>71181</v>
      </c>
      <c r="C777" s="17" t="s">
        <v>24</v>
      </c>
      <c r="D777" s="18" t="s">
        <v>1244</v>
      </c>
      <c r="E777" s="17" t="s">
        <v>1186</v>
      </c>
      <c r="F777" s="19">
        <v>1</v>
      </c>
      <c r="G777" s="20"/>
      <c r="H777" s="20">
        <f t="shared" si="190"/>
        <v>0</v>
      </c>
      <c r="I777" s="20">
        <f t="shared" si="191"/>
        <v>0</v>
      </c>
      <c r="J777" s="1"/>
      <c r="K777" s="1"/>
    </row>
    <row r="778" spans="1:11" ht="12.75" customHeight="1" outlineLevel="1">
      <c r="A778" s="17" t="s">
        <v>1245</v>
      </c>
      <c r="B778" s="17">
        <v>71761</v>
      </c>
      <c r="C778" s="17" t="s">
        <v>24</v>
      </c>
      <c r="D778" s="18" t="s">
        <v>1246</v>
      </c>
      <c r="E778" s="17" t="s">
        <v>1247</v>
      </c>
      <c r="F778" s="19">
        <v>6</v>
      </c>
      <c r="G778" s="20"/>
      <c r="H778" s="20">
        <f t="shared" si="190"/>
        <v>0</v>
      </c>
      <c r="I778" s="20">
        <f t="shared" si="191"/>
        <v>0</v>
      </c>
      <c r="J778" s="1"/>
      <c r="K778" s="1"/>
    </row>
    <row r="779" spans="1:11" ht="12.75" customHeight="1" outlineLevel="1">
      <c r="A779" s="17" t="s">
        <v>1248</v>
      </c>
      <c r="B779" s="17">
        <v>70716</v>
      </c>
      <c r="C779" s="17" t="s">
        <v>24</v>
      </c>
      <c r="D779" s="18" t="s">
        <v>1249</v>
      </c>
      <c r="E779" s="17" t="s">
        <v>1186</v>
      </c>
      <c r="F779" s="19">
        <v>1</v>
      </c>
      <c r="G779" s="20"/>
      <c r="H779" s="20">
        <f t="shared" si="190"/>
        <v>0</v>
      </c>
      <c r="I779" s="20">
        <f t="shared" si="191"/>
        <v>0</v>
      </c>
      <c r="J779" s="1"/>
      <c r="K779" s="1"/>
    </row>
    <row r="780" spans="1:11" ht="12.75" customHeight="1" outlineLevel="1">
      <c r="A780" s="17" t="s">
        <v>1250</v>
      </c>
      <c r="B780" s="17">
        <v>70634</v>
      </c>
      <c r="C780" s="17" t="s">
        <v>24</v>
      </c>
      <c r="D780" s="18" t="s">
        <v>1251</v>
      </c>
      <c r="E780" s="17" t="s">
        <v>1247</v>
      </c>
      <c r="F780" s="19">
        <v>1</v>
      </c>
      <c r="G780" s="20"/>
      <c r="H780" s="20">
        <f t="shared" si="190"/>
        <v>0</v>
      </c>
      <c r="I780" s="20">
        <f t="shared" si="191"/>
        <v>0</v>
      </c>
      <c r="J780" s="1"/>
      <c r="K780" s="1"/>
    </row>
    <row r="781" spans="1:11" ht="12.75" customHeight="1" outlineLevel="1">
      <c r="A781" s="17" t="s">
        <v>1252</v>
      </c>
      <c r="B781" s="17">
        <v>70637</v>
      </c>
      <c r="C781" s="17" t="s">
        <v>24</v>
      </c>
      <c r="D781" s="18" t="s">
        <v>1253</v>
      </c>
      <c r="E781" s="17" t="s">
        <v>1205</v>
      </c>
      <c r="F781" s="19">
        <v>0.1</v>
      </c>
      <c r="G781" s="20"/>
      <c r="H781" s="20">
        <f t="shared" si="190"/>
        <v>0</v>
      </c>
      <c r="I781" s="20">
        <f t="shared" si="191"/>
        <v>0</v>
      </c>
      <c r="J781" s="1"/>
      <c r="K781" s="1"/>
    </row>
    <row r="782" spans="1:11" ht="12.75" customHeight="1" outlineLevel="1">
      <c r="A782" s="17" t="s">
        <v>1254</v>
      </c>
      <c r="B782" s="17">
        <v>70633</v>
      </c>
      <c r="C782" s="17" t="s">
        <v>24</v>
      </c>
      <c r="D782" s="18" t="s">
        <v>1255</v>
      </c>
      <c r="E782" s="17" t="s">
        <v>1205</v>
      </c>
      <c r="F782" s="19">
        <v>1</v>
      </c>
      <c r="G782" s="20"/>
      <c r="H782" s="20">
        <f t="shared" si="190"/>
        <v>0</v>
      </c>
      <c r="I782" s="20">
        <f t="shared" si="191"/>
        <v>0</v>
      </c>
      <c r="J782" s="1"/>
      <c r="K782" s="1"/>
    </row>
    <row r="783" spans="1:11" ht="12.75" customHeight="1" outlineLevel="1">
      <c r="A783" s="17" t="s">
        <v>1256</v>
      </c>
      <c r="B783" s="17">
        <v>70592</v>
      </c>
      <c r="C783" s="17" t="s">
        <v>24</v>
      </c>
      <c r="D783" s="18" t="s">
        <v>1257</v>
      </c>
      <c r="E783" s="17" t="s">
        <v>1199</v>
      </c>
      <c r="F783" s="19">
        <v>39</v>
      </c>
      <c r="G783" s="20"/>
      <c r="H783" s="20">
        <f t="shared" si="190"/>
        <v>0</v>
      </c>
      <c r="I783" s="20">
        <f t="shared" si="191"/>
        <v>0</v>
      </c>
      <c r="J783" s="1"/>
      <c r="K783" s="1"/>
    </row>
    <row r="784" spans="1:11" ht="12.75" customHeight="1" outlineLevel="1">
      <c r="A784" s="17" t="s">
        <v>1258</v>
      </c>
      <c r="B784" s="17">
        <v>70589</v>
      </c>
      <c r="C784" s="17" t="s">
        <v>24</v>
      </c>
      <c r="D784" s="18" t="s">
        <v>1259</v>
      </c>
      <c r="E784" s="17" t="s">
        <v>1199</v>
      </c>
      <c r="F784" s="19">
        <v>13</v>
      </c>
      <c r="G784" s="20"/>
      <c r="H784" s="20">
        <f t="shared" si="190"/>
        <v>0</v>
      </c>
      <c r="I784" s="20">
        <f t="shared" si="191"/>
        <v>0</v>
      </c>
      <c r="J784" s="1"/>
      <c r="K784" s="1"/>
    </row>
    <row r="785" spans="1:11" ht="12.75" customHeight="1" outlineLevel="1">
      <c r="A785" s="17" t="s">
        <v>1260</v>
      </c>
      <c r="B785" s="17">
        <v>70589</v>
      </c>
      <c r="C785" s="17" t="s">
        <v>24</v>
      </c>
      <c r="D785" s="18" t="s">
        <v>1259</v>
      </c>
      <c r="E785" s="17" t="s">
        <v>1199</v>
      </c>
      <c r="F785" s="19">
        <v>13</v>
      </c>
      <c r="G785" s="20"/>
      <c r="H785" s="20">
        <f t="shared" si="190"/>
        <v>0</v>
      </c>
      <c r="I785" s="20">
        <f t="shared" si="191"/>
        <v>0</v>
      </c>
      <c r="J785" s="1"/>
      <c r="K785" s="1"/>
    </row>
    <row r="786" spans="1:11" ht="12.75" customHeight="1" outlineLevel="1">
      <c r="A786" s="17" t="s">
        <v>1261</v>
      </c>
      <c r="B786" s="17">
        <v>70265</v>
      </c>
      <c r="C786" s="17" t="s">
        <v>24</v>
      </c>
      <c r="D786" s="18" t="s">
        <v>1262</v>
      </c>
      <c r="E786" s="17" t="s">
        <v>1199</v>
      </c>
      <c r="F786" s="19">
        <v>0.6</v>
      </c>
      <c r="G786" s="20"/>
      <c r="H786" s="20">
        <f t="shared" si="190"/>
        <v>0</v>
      </c>
      <c r="I786" s="20">
        <f t="shared" si="191"/>
        <v>0</v>
      </c>
      <c r="J786" s="1"/>
      <c r="K786" s="1"/>
    </row>
    <row r="787" spans="1:11" ht="12.75" customHeight="1" outlineLevel="1">
      <c r="A787" s="17" t="s">
        <v>1263</v>
      </c>
      <c r="B787" s="17">
        <v>71462</v>
      </c>
      <c r="C787" s="17" t="s">
        <v>24</v>
      </c>
      <c r="D787" s="18" t="s">
        <v>1264</v>
      </c>
      <c r="E787" s="17" t="s">
        <v>1186</v>
      </c>
      <c r="F787" s="19">
        <v>4</v>
      </c>
      <c r="G787" s="20"/>
      <c r="H787" s="20">
        <f t="shared" si="190"/>
        <v>0</v>
      </c>
      <c r="I787" s="20">
        <f t="shared" si="191"/>
        <v>0</v>
      </c>
      <c r="J787" s="1"/>
      <c r="K787" s="1"/>
    </row>
    <row r="788" spans="1:11" ht="12.75" customHeight="1" outlineLevel="1">
      <c r="A788" s="24" t="s">
        <v>1265</v>
      </c>
      <c r="B788" s="24"/>
      <c r="C788" s="24"/>
      <c r="D788" s="21" t="s">
        <v>1266</v>
      </c>
      <c r="E788" s="17"/>
      <c r="F788" s="19"/>
      <c r="G788" s="20"/>
      <c r="H788" s="20"/>
      <c r="I788" s="20"/>
      <c r="J788" s="1"/>
      <c r="K788" s="1"/>
    </row>
    <row r="789" spans="1:11" ht="12.75" customHeight="1" outlineLevel="1">
      <c r="A789" s="17" t="s">
        <v>1267</v>
      </c>
      <c r="B789" s="17">
        <v>70708</v>
      </c>
      <c r="C789" s="17" t="s">
        <v>24</v>
      </c>
      <c r="D789" s="18" t="s">
        <v>1268</v>
      </c>
      <c r="E789" s="17" t="s">
        <v>1186</v>
      </c>
      <c r="F789" s="19">
        <v>14</v>
      </c>
      <c r="G789" s="20"/>
      <c r="H789" s="20">
        <f t="shared" ref="H789:H824" si="192">TRUNC(G789*(1+$G$3),2)</f>
        <v>0</v>
      </c>
      <c r="I789" s="20">
        <f t="shared" ref="I789:I824" si="193">H789*F789</f>
        <v>0</v>
      </c>
      <c r="J789" s="1"/>
      <c r="K789" s="1"/>
    </row>
    <row r="790" spans="1:11" ht="12.75" customHeight="1" outlineLevel="1">
      <c r="A790" s="17" t="s">
        <v>1269</v>
      </c>
      <c r="B790" s="17">
        <v>70695</v>
      </c>
      <c r="C790" s="17" t="s">
        <v>24</v>
      </c>
      <c r="D790" s="18" t="s">
        <v>1270</v>
      </c>
      <c r="E790" s="17" t="s">
        <v>1186</v>
      </c>
      <c r="F790" s="19">
        <v>6</v>
      </c>
      <c r="G790" s="20"/>
      <c r="H790" s="20">
        <f t="shared" si="192"/>
        <v>0</v>
      </c>
      <c r="I790" s="20">
        <f t="shared" si="193"/>
        <v>0</v>
      </c>
      <c r="J790" s="1"/>
      <c r="K790" s="1"/>
    </row>
    <row r="791" spans="1:11" ht="12.75" customHeight="1" outlineLevel="1">
      <c r="A791" s="17" t="s">
        <v>1271</v>
      </c>
      <c r="B791" s="17">
        <v>71761</v>
      </c>
      <c r="C791" s="17" t="s">
        <v>24</v>
      </c>
      <c r="D791" s="18" t="s">
        <v>1246</v>
      </c>
      <c r="E791" s="17" t="s">
        <v>1247</v>
      </c>
      <c r="F791" s="19">
        <v>4.4000000000000004</v>
      </c>
      <c r="G791" s="20"/>
      <c r="H791" s="20">
        <f t="shared" si="192"/>
        <v>0</v>
      </c>
      <c r="I791" s="20">
        <f t="shared" si="193"/>
        <v>0</v>
      </c>
      <c r="J791" s="1"/>
      <c r="K791" s="1"/>
    </row>
    <row r="792" spans="1:11" ht="12.75" customHeight="1" outlineLevel="1">
      <c r="A792" s="17" t="s">
        <v>1272</v>
      </c>
      <c r="B792" s="17">
        <v>51025</v>
      </c>
      <c r="C792" s="17" t="s">
        <v>24</v>
      </c>
      <c r="D792" s="18" t="s">
        <v>1273</v>
      </c>
      <c r="E792" s="17" t="s">
        <v>1205</v>
      </c>
      <c r="F792" s="19">
        <v>0.2</v>
      </c>
      <c r="G792" s="20"/>
      <c r="H792" s="20">
        <f t="shared" si="192"/>
        <v>0</v>
      </c>
      <c r="I792" s="20">
        <f t="shared" si="193"/>
        <v>0</v>
      </c>
      <c r="J792" s="1"/>
      <c r="K792" s="1"/>
    </row>
    <row r="793" spans="1:11" ht="12.75" customHeight="1" outlineLevel="1">
      <c r="A793" s="17" t="s">
        <v>1274</v>
      </c>
      <c r="B793" s="17">
        <v>51055</v>
      </c>
      <c r="C793" s="17" t="s">
        <v>24</v>
      </c>
      <c r="D793" s="18" t="s">
        <v>395</v>
      </c>
      <c r="E793" s="17" t="s">
        <v>1205</v>
      </c>
      <c r="F793" s="19">
        <v>0.2</v>
      </c>
      <c r="G793" s="20"/>
      <c r="H793" s="20">
        <f t="shared" si="192"/>
        <v>0</v>
      </c>
      <c r="I793" s="20">
        <f t="shared" si="193"/>
        <v>0</v>
      </c>
      <c r="J793" s="1"/>
      <c r="K793" s="1"/>
    </row>
    <row r="794" spans="1:11" ht="12.75" customHeight="1" outlineLevel="1">
      <c r="A794" s="17" t="s">
        <v>1275</v>
      </c>
      <c r="B794" s="17">
        <v>70716</v>
      </c>
      <c r="C794" s="17" t="s">
        <v>24</v>
      </c>
      <c r="D794" s="18" t="s">
        <v>1249</v>
      </c>
      <c r="E794" s="17" t="s">
        <v>1186</v>
      </c>
      <c r="F794" s="19">
        <v>1</v>
      </c>
      <c r="G794" s="20"/>
      <c r="H794" s="20">
        <f t="shared" si="192"/>
        <v>0</v>
      </c>
      <c r="I794" s="20">
        <f t="shared" si="193"/>
        <v>0</v>
      </c>
      <c r="J794" s="1"/>
      <c r="K794" s="1"/>
    </row>
    <row r="795" spans="1:11" ht="12.75" customHeight="1" outlineLevel="1">
      <c r="A795" s="17" t="s">
        <v>1276</v>
      </c>
      <c r="B795" s="17">
        <v>70634</v>
      </c>
      <c r="C795" s="17" t="s">
        <v>24</v>
      </c>
      <c r="D795" s="18" t="s">
        <v>1251</v>
      </c>
      <c r="E795" s="17" t="s">
        <v>1247</v>
      </c>
      <c r="F795" s="19">
        <v>1</v>
      </c>
      <c r="G795" s="20"/>
      <c r="H795" s="20">
        <f t="shared" si="192"/>
        <v>0</v>
      </c>
      <c r="I795" s="20">
        <f t="shared" si="193"/>
        <v>0</v>
      </c>
      <c r="J795" s="1"/>
      <c r="K795" s="1"/>
    </row>
    <row r="796" spans="1:11" ht="12.75" customHeight="1" outlineLevel="1">
      <c r="A796" s="17" t="s">
        <v>1277</v>
      </c>
      <c r="B796" s="17">
        <v>70637</v>
      </c>
      <c r="C796" s="17" t="s">
        <v>24</v>
      </c>
      <c r="D796" s="18" t="s">
        <v>1253</v>
      </c>
      <c r="E796" s="17" t="s">
        <v>1205</v>
      </c>
      <c r="F796" s="19">
        <v>0.1</v>
      </c>
      <c r="G796" s="20"/>
      <c r="H796" s="20">
        <f t="shared" si="192"/>
        <v>0</v>
      </c>
      <c r="I796" s="20">
        <f t="shared" si="193"/>
        <v>0</v>
      </c>
      <c r="J796" s="1"/>
      <c r="K796" s="1"/>
    </row>
    <row r="797" spans="1:11" ht="12.75" customHeight="1" outlineLevel="1">
      <c r="A797" s="17" t="s">
        <v>1278</v>
      </c>
      <c r="B797" s="17">
        <v>70633</v>
      </c>
      <c r="C797" s="17" t="s">
        <v>24</v>
      </c>
      <c r="D797" s="18" t="s">
        <v>1255</v>
      </c>
      <c r="E797" s="17" t="s">
        <v>1205</v>
      </c>
      <c r="F797" s="19">
        <v>1</v>
      </c>
      <c r="G797" s="20"/>
      <c r="H797" s="20">
        <f t="shared" si="192"/>
        <v>0</v>
      </c>
      <c r="I797" s="20">
        <f t="shared" si="193"/>
        <v>0</v>
      </c>
      <c r="J797" s="1"/>
      <c r="K797" s="1"/>
    </row>
    <row r="798" spans="1:11" ht="12.75" customHeight="1" outlineLevel="1">
      <c r="A798" s="17" t="s">
        <v>1279</v>
      </c>
      <c r="B798" s="17">
        <v>71171</v>
      </c>
      <c r="C798" s="17" t="s">
        <v>24</v>
      </c>
      <c r="D798" s="18" t="s">
        <v>1242</v>
      </c>
      <c r="E798" s="17" t="s">
        <v>1186</v>
      </c>
      <c r="F798" s="19">
        <v>17</v>
      </c>
      <c r="G798" s="20"/>
      <c r="H798" s="20">
        <f t="shared" si="192"/>
        <v>0</v>
      </c>
      <c r="I798" s="20">
        <f t="shared" si="193"/>
        <v>0</v>
      </c>
      <c r="J798" s="1"/>
      <c r="K798" s="1"/>
    </row>
    <row r="799" spans="1:11" ht="12.75" customHeight="1" outlineLevel="1">
      <c r="A799" s="17" t="s">
        <v>1280</v>
      </c>
      <c r="B799" s="17">
        <v>71184</v>
      </c>
      <c r="C799" s="17" t="s">
        <v>24</v>
      </c>
      <c r="D799" s="18" t="s">
        <v>1240</v>
      </c>
      <c r="E799" s="17" t="s">
        <v>1186</v>
      </c>
      <c r="F799" s="19">
        <v>3</v>
      </c>
      <c r="G799" s="20"/>
      <c r="H799" s="20">
        <f t="shared" si="192"/>
        <v>0</v>
      </c>
      <c r="I799" s="20">
        <f t="shared" si="193"/>
        <v>0</v>
      </c>
      <c r="J799" s="1"/>
      <c r="K799" s="1"/>
    </row>
    <row r="800" spans="1:11" ht="12.75" customHeight="1" outlineLevel="1">
      <c r="A800" s="17" t="s">
        <v>1281</v>
      </c>
      <c r="B800" s="17">
        <v>70260</v>
      </c>
      <c r="C800" s="17" t="s">
        <v>24</v>
      </c>
      <c r="D800" s="18" t="s">
        <v>1282</v>
      </c>
      <c r="E800" s="17" t="s">
        <v>1199</v>
      </c>
      <c r="F800" s="19">
        <v>3</v>
      </c>
      <c r="G800" s="20"/>
      <c r="H800" s="20">
        <f t="shared" si="192"/>
        <v>0</v>
      </c>
      <c r="I800" s="20">
        <f t="shared" si="193"/>
        <v>0</v>
      </c>
      <c r="J800" s="1"/>
      <c r="K800" s="1"/>
    </row>
    <row r="801" spans="1:11" ht="12.75" customHeight="1" outlineLevel="1">
      <c r="A801" s="17" t="s">
        <v>1283</v>
      </c>
      <c r="B801" s="17">
        <v>71460</v>
      </c>
      <c r="C801" s="17" t="s">
        <v>24</v>
      </c>
      <c r="D801" s="18" t="s">
        <v>1284</v>
      </c>
      <c r="E801" s="17" t="s">
        <v>1186</v>
      </c>
      <c r="F801" s="19">
        <v>20</v>
      </c>
      <c r="G801" s="20"/>
      <c r="H801" s="20">
        <f t="shared" si="192"/>
        <v>0</v>
      </c>
      <c r="I801" s="20">
        <f t="shared" si="193"/>
        <v>0</v>
      </c>
      <c r="J801" s="1"/>
      <c r="K801" s="1"/>
    </row>
    <row r="802" spans="1:11" ht="12.75" customHeight="1" outlineLevel="1">
      <c r="A802" s="17" t="s">
        <v>1285</v>
      </c>
      <c r="B802" s="17">
        <v>71175</v>
      </c>
      <c r="C802" s="17" t="s">
        <v>24</v>
      </c>
      <c r="D802" s="18" t="s">
        <v>1286</v>
      </c>
      <c r="E802" s="17" t="s">
        <v>1186</v>
      </c>
      <c r="F802" s="19">
        <v>1</v>
      </c>
      <c r="G802" s="20"/>
      <c r="H802" s="20">
        <f t="shared" si="192"/>
        <v>0</v>
      </c>
      <c r="I802" s="20">
        <f t="shared" si="193"/>
        <v>0</v>
      </c>
      <c r="J802" s="1"/>
      <c r="K802" s="1"/>
    </row>
    <row r="803" spans="1:11" ht="12.75" customHeight="1" outlineLevel="1">
      <c r="A803" s="17" t="s">
        <v>1287</v>
      </c>
      <c r="B803" s="17">
        <v>72510</v>
      </c>
      <c r="C803" s="17" t="s">
        <v>24</v>
      </c>
      <c r="D803" s="18" t="s">
        <v>1288</v>
      </c>
      <c r="E803" s="17" t="s">
        <v>1186</v>
      </c>
      <c r="F803" s="19">
        <v>100</v>
      </c>
      <c r="G803" s="20"/>
      <c r="H803" s="20">
        <f t="shared" si="192"/>
        <v>0</v>
      </c>
      <c r="I803" s="20">
        <f t="shared" si="193"/>
        <v>0</v>
      </c>
      <c r="J803" s="1"/>
      <c r="K803" s="1"/>
    </row>
    <row r="804" spans="1:11" ht="12.75" customHeight="1" outlineLevel="1">
      <c r="A804" s="17" t="s">
        <v>1289</v>
      </c>
      <c r="B804" s="17">
        <v>72523</v>
      </c>
      <c r="C804" s="17" t="s">
        <v>24</v>
      </c>
      <c r="D804" s="18" t="s">
        <v>1290</v>
      </c>
      <c r="E804" s="17" t="s">
        <v>1186</v>
      </c>
      <c r="F804" s="19">
        <v>8</v>
      </c>
      <c r="G804" s="20"/>
      <c r="H804" s="20">
        <f t="shared" si="192"/>
        <v>0</v>
      </c>
      <c r="I804" s="20">
        <f t="shared" si="193"/>
        <v>0</v>
      </c>
      <c r="J804" s="1"/>
      <c r="K804" s="1"/>
    </row>
    <row r="805" spans="1:11" ht="12.75" customHeight="1" outlineLevel="1">
      <c r="A805" s="17" t="s">
        <v>1291</v>
      </c>
      <c r="B805" s="17">
        <v>72520</v>
      </c>
      <c r="C805" s="17" t="s">
        <v>24</v>
      </c>
      <c r="D805" s="18" t="s">
        <v>1292</v>
      </c>
      <c r="E805" s="17" t="s">
        <v>1186</v>
      </c>
      <c r="F805" s="19">
        <v>1</v>
      </c>
      <c r="G805" s="20"/>
      <c r="H805" s="20">
        <f t="shared" si="192"/>
        <v>0</v>
      </c>
      <c r="I805" s="20">
        <f t="shared" si="193"/>
        <v>0</v>
      </c>
      <c r="J805" s="1"/>
      <c r="K805" s="1"/>
    </row>
    <row r="806" spans="1:11" ht="12.75" customHeight="1" outlineLevel="1">
      <c r="A806" s="17" t="s">
        <v>1293</v>
      </c>
      <c r="B806" s="17">
        <v>71202</v>
      </c>
      <c r="C806" s="17" t="s">
        <v>24</v>
      </c>
      <c r="D806" s="18" t="s">
        <v>1227</v>
      </c>
      <c r="E806" s="17" t="s">
        <v>1199</v>
      </c>
      <c r="F806" s="19">
        <v>3</v>
      </c>
      <c r="G806" s="20"/>
      <c r="H806" s="20">
        <f t="shared" si="192"/>
        <v>0</v>
      </c>
      <c r="I806" s="20">
        <f t="shared" si="193"/>
        <v>0</v>
      </c>
      <c r="J806" s="1"/>
      <c r="K806" s="1"/>
    </row>
    <row r="807" spans="1:11" ht="12.75" customHeight="1" outlineLevel="1">
      <c r="A807" s="17" t="s">
        <v>1294</v>
      </c>
      <c r="B807" s="17">
        <v>70422</v>
      </c>
      <c r="C807" s="17" t="s">
        <v>24</v>
      </c>
      <c r="D807" s="18" t="s">
        <v>1229</v>
      </c>
      <c r="E807" s="17" t="s">
        <v>1223</v>
      </c>
      <c r="F807" s="19">
        <v>1</v>
      </c>
      <c r="G807" s="20"/>
      <c r="H807" s="20">
        <f t="shared" si="192"/>
        <v>0</v>
      </c>
      <c r="I807" s="20">
        <f t="shared" si="193"/>
        <v>0</v>
      </c>
      <c r="J807" s="1"/>
      <c r="K807" s="1"/>
    </row>
    <row r="808" spans="1:11" ht="12.75" customHeight="1" outlineLevel="1">
      <c r="A808" s="17" t="s">
        <v>1295</v>
      </c>
      <c r="B808" s="17">
        <v>70425</v>
      </c>
      <c r="C808" s="17" t="s">
        <v>24</v>
      </c>
      <c r="D808" s="18" t="s">
        <v>1296</v>
      </c>
      <c r="E808" s="17" t="s">
        <v>1223</v>
      </c>
      <c r="F808" s="19">
        <v>19</v>
      </c>
      <c r="G808" s="20"/>
      <c r="H808" s="20">
        <f t="shared" si="192"/>
        <v>0</v>
      </c>
      <c r="I808" s="20">
        <f t="shared" si="193"/>
        <v>0</v>
      </c>
      <c r="J808" s="1"/>
      <c r="K808" s="1"/>
    </row>
    <row r="809" spans="1:11" ht="12.75" customHeight="1" outlineLevel="1">
      <c r="A809" s="17" t="s">
        <v>1297</v>
      </c>
      <c r="B809" s="17">
        <v>71791</v>
      </c>
      <c r="C809" s="17" t="s">
        <v>24</v>
      </c>
      <c r="D809" s="18" t="s">
        <v>1298</v>
      </c>
      <c r="E809" s="17" t="s">
        <v>1186</v>
      </c>
      <c r="F809" s="19">
        <v>18</v>
      </c>
      <c r="G809" s="20"/>
      <c r="H809" s="20">
        <f t="shared" si="192"/>
        <v>0</v>
      </c>
      <c r="I809" s="20">
        <f t="shared" si="193"/>
        <v>0</v>
      </c>
      <c r="J809" s="1"/>
      <c r="K809" s="1"/>
    </row>
    <row r="810" spans="1:11" ht="12.75" customHeight="1" outlineLevel="1">
      <c r="A810" s="17" t="s">
        <v>1299</v>
      </c>
      <c r="B810" s="17">
        <v>82381</v>
      </c>
      <c r="C810" s="17" t="s">
        <v>24</v>
      </c>
      <c r="D810" s="18" t="s">
        <v>1300</v>
      </c>
      <c r="E810" s="17" t="s">
        <v>1199</v>
      </c>
      <c r="F810" s="19">
        <v>7</v>
      </c>
      <c r="G810" s="20"/>
      <c r="H810" s="20">
        <f t="shared" si="192"/>
        <v>0</v>
      </c>
      <c r="I810" s="20">
        <f t="shared" si="193"/>
        <v>0</v>
      </c>
      <c r="J810" s="1"/>
      <c r="K810" s="1"/>
    </row>
    <row r="811" spans="1:11" ht="12.75" customHeight="1" outlineLevel="1">
      <c r="A811" s="17" t="s">
        <v>1301</v>
      </c>
      <c r="B811" s="17">
        <v>71215</v>
      </c>
      <c r="C811" s="17" t="s">
        <v>24</v>
      </c>
      <c r="D811" s="18" t="s">
        <v>1302</v>
      </c>
      <c r="E811" s="17" t="s">
        <v>1199</v>
      </c>
      <c r="F811" s="19">
        <v>6</v>
      </c>
      <c r="G811" s="20"/>
      <c r="H811" s="20">
        <f t="shared" si="192"/>
        <v>0</v>
      </c>
      <c r="I811" s="20">
        <f t="shared" si="193"/>
        <v>0</v>
      </c>
      <c r="J811" s="1"/>
      <c r="K811" s="1"/>
    </row>
    <row r="812" spans="1:11" ht="12.75" customHeight="1" outlineLevel="1">
      <c r="A812" s="17" t="s">
        <v>1303</v>
      </c>
      <c r="B812" s="17">
        <v>71705</v>
      </c>
      <c r="C812" s="17" t="s">
        <v>24</v>
      </c>
      <c r="D812" s="18" t="s">
        <v>1304</v>
      </c>
      <c r="E812" s="17" t="s">
        <v>1186</v>
      </c>
      <c r="F812" s="19">
        <v>1</v>
      </c>
      <c r="G812" s="20"/>
      <c r="H812" s="20">
        <f t="shared" si="192"/>
        <v>0</v>
      </c>
      <c r="I812" s="20">
        <f t="shared" si="193"/>
        <v>0</v>
      </c>
      <c r="J812" s="1"/>
      <c r="K812" s="1"/>
    </row>
    <row r="813" spans="1:11" ht="12.75" customHeight="1" outlineLevel="1">
      <c r="A813" s="17" t="s">
        <v>1305</v>
      </c>
      <c r="B813" s="17">
        <v>70504</v>
      </c>
      <c r="C813" s="17" t="s">
        <v>24</v>
      </c>
      <c r="D813" s="18" t="s">
        <v>1306</v>
      </c>
      <c r="E813" s="17" t="s">
        <v>1186</v>
      </c>
      <c r="F813" s="19">
        <v>1</v>
      </c>
      <c r="G813" s="20"/>
      <c r="H813" s="20">
        <f t="shared" si="192"/>
        <v>0</v>
      </c>
      <c r="I813" s="20">
        <f t="shared" si="193"/>
        <v>0</v>
      </c>
      <c r="J813" s="1"/>
      <c r="K813" s="1"/>
    </row>
    <row r="814" spans="1:11" ht="12.75" customHeight="1" outlineLevel="1">
      <c r="A814" s="17" t="s">
        <v>1307</v>
      </c>
      <c r="B814" s="17">
        <v>70378</v>
      </c>
      <c r="C814" s="17" t="s">
        <v>24</v>
      </c>
      <c r="D814" s="18" t="s">
        <v>1308</v>
      </c>
      <c r="E814" s="17" t="s">
        <v>1186</v>
      </c>
      <c r="F814" s="19">
        <v>4</v>
      </c>
      <c r="G814" s="20"/>
      <c r="H814" s="20">
        <f t="shared" si="192"/>
        <v>0</v>
      </c>
      <c r="I814" s="20">
        <f t="shared" si="193"/>
        <v>0</v>
      </c>
      <c r="J814" s="1"/>
      <c r="K814" s="1"/>
    </row>
    <row r="815" spans="1:11" ht="12.75" customHeight="1" outlineLevel="1">
      <c r="A815" s="17" t="s">
        <v>1309</v>
      </c>
      <c r="B815" s="17">
        <v>70240</v>
      </c>
      <c r="C815" s="17" t="s">
        <v>24</v>
      </c>
      <c r="D815" s="18" t="s">
        <v>1310</v>
      </c>
      <c r="E815" s="17" t="s">
        <v>1186</v>
      </c>
      <c r="F815" s="19">
        <v>1</v>
      </c>
      <c r="G815" s="20"/>
      <c r="H815" s="20">
        <f t="shared" si="192"/>
        <v>0</v>
      </c>
      <c r="I815" s="20">
        <f t="shared" si="193"/>
        <v>0</v>
      </c>
      <c r="J815" s="1"/>
      <c r="K815" s="1"/>
    </row>
    <row r="816" spans="1:11" ht="12.75" customHeight="1" outlineLevel="1">
      <c r="A816" s="17" t="s">
        <v>1311</v>
      </c>
      <c r="B816" s="17">
        <v>71480</v>
      </c>
      <c r="C816" s="17" t="s">
        <v>24</v>
      </c>
      <c r="D816" s="18" t="s">
        <v>1312</v>
      </c>
      <c r="E816" s="17" t="s">
        <v>1186</v>
      </c>
      <c r="F816" s="19">
        <v>1</v>
      </c>
      <c r="G816" s="20"/>
      <c r="H816" s="20">
        <f t="shared" si="192"/>
        <v>0</v>
      </c>
      <c r="I816" s="20">
        <f t="shared" si="193"/>
        <v>0</v>
      </c>
      <c r="J816" s="1"/>
      <c r="K816" s="1"/>
    </row>
    <row r="817" spans="1:11" ht="12.75" customHeight="1" outlineLevel="1">
      <c r="A817" s="17" t="s">
        <v>1313</v>
      </c>
      <c r="B817" s="17">
        <v>71194</v>
      </c>
      <c r="C817" s="17" t="s">
        <v>24</v>
      </c>
      <c r="D817" s="18" t="s">
        <v>1314</v>
      </c>
      <c r="E817" s="17" t="s">
        <v>1199</v>
      </c>
      <c r="F817" s="19">
        <v>30</v>
      </c>
      <c r="G817" s="20"/>
      <c r="H817" s="20">
        <f t="shared" si="192"/>
        <v>0</v>
      </c>
      <c r="I817" s="20">
        <f t="shared" si="193"/>
        <v>0</v>
      </c>
      <c r="J817" s="1"/>
      <c r="K817" s="1"/>
    </row>
    <row r="818" spans="1:11" ht="12.75" customHeight="1" outlineLevel="1">
      <c r="A818" s="17" t="s">
        <v>1315</v>
      </c>
      <c r="B818" s="17">
        <v>70582</v>
      </c>
      <c r="C818" s="17" t="s">
        <v>24</v>
      </c>
      <c r="D818" s="18" t="s">
        <v>1316</v>
      </c>
      <c r="E818" s="17" t="s">
        <v>1199</v>
      </c>
      <c r="F818" s="19">
        <v>150</v>
      </c>
      <c r="G818" s="20"/>
      <c r="H818" s="20">
        <f t="shared" si="192"/>
        <v>0</v>
      </c>
      <c r="I818" s="20">
        <f t="shared" si="193"/>
        <v>0</v>
      </c>
      <c r="J818" s="1"/>
      <c r="K818" s="1"/>
    </row>
    <row r="819" spans="1:11" ht="12.75" customHeight="1" outlineLevel="1">
      <c r="A819" s="17" t="s">
        <v>1317</v>
      </c>
      <c r="B819" s="17">
        <v>70586</v>
      </c>
      <c r="C819" s="17" t="s">
        <v>24</v>
      </c>
      <c r="D819" s="18" t="s">
        <v>1318</v>
      </c>
      <c r="E819" s="17" t="s">
        <v>1199</v>
      </c>
      <c r="F819" s="19">
        <v>30</v>
      </c>
      <c r="G819" s="20"/>
      <c r="H819" s="20">
        <f t="shared" si="192"/>
        <v>0</v>
      </c>
      <c r="I819" s="20">
        <f t="shared" si="193"/>
        <v>0</v>
      </c>
      <c r="J819" s="1"/>
      <c r="K819" s="1"/>
    </row>
    <row r="820" spans="1:11" ht="12.75" customHeight="1" outlineLevel="1">
      <c r="A820" s="17" t="s">
        <v>1319</v>
      </c>
      <c r="B820" s="17">
        <v>414</v>
      </c>
      <c r="C820" s="17" t="s">
        <v>18</v>
      </c>
      <c r="D820" s="18" t="s">
        <v>1320</v>
      </c>
      <c r="E820" s="17" t="s">
        <v>1186</v>
      </c>
      <c r="F820" s="19">
        <v>200</v>
      </c>
      <c r="G820" s="20"/>
      <c r="H820" s="20">
        <f t="shared" si="192"/>
        <v>0</v>
      </c>
      <c r="I820" s="20">
        <f t="shared" si="193"/>
        <v>0</v>
      </c>
      <c r="J820" s="1"/>
      <c r="K820" s="1"/>
    </row>
    <row r="821" spans="1:11" ht="12.75" customHeight="1" outlineLevel="1">
      <c r="A821" s="17" t="s">
        <v>1321</v>
      </c>
      <c r="B821" s="17">
        <v>71381</v>
      </c>
      <c r="C821" s="17" t="s">
        <v>24</v>
      </c>
      <c r="D821" s="18" t="s">
        <v>1203</v>
      </c>
      <c r="E821" s="17" t="s">
        <v>1186</v>
      </c>
      <c r="F821" s="19">
        <v>3</v>
      </c>
      <c r="G821" s="20"/>
      <c r="H821" s="20">
        <f t="shared" si="192"/>
        <v>0</v>
      </c>
      <c r="I821" s="20">
        <f t="shared" si="193"/>
        <v>0</v>
      </c>
      <c r="J821" s="1"/>
      <c r="K821" s="1"/>
    </row>
    <row r="822" spans="1:11" ht="12.75" customHeight="1" outlineLevel="1">
      <c r="A822" s="17" t="s">
        <v>1322</v>
      </c>
      <c r="B822" s="17">
        <v>40101</v>
      </c>
      <c r="C822" s="17" t="s">
        <v>24</v>
      </c>
      <c r="D822" s="18" t="s">
        <v>481</v>
      </c>
      <c r="E822" s="17" t="s">
        <v>1205</v>
      </c>
      <c r="F822" s="19">
        <v>1.5</v>
      </c>
      <c r="G822" s="20"/>
      <c r="H822" s="20">
        <f t="shared" si="192"/>
        <v>0</v>
      </c>
      <c r="I822" s="20">
        <f t="shared" si="193"/>
        <v>0</v>
      </c>
      <c r="J822" s="1"/>
      <c r="K822" s="1"/>
    </row>
    <row r="823" spans="1:11" ht="12.75" customHeight="1" outlineLevel="1">
      <c r="A823" s="17" t="s">
        <v>1323</v>
      </c>
      <c r="B823" s="17">
        <v>40902</v>
      </c>
      <c r="C823" s="17" t="s">
        <v>24</v>
      </c>
      <c r="D823" s="18" t="s">
        <v>277</v>
      </c>
      <c r="E823" s="17" t="s">
        <v>1205</v>
      </c>
      <c r="F823" s="19">
        <v>1.5</v>
      </c>
      <c r="G823" s="20"/>
      <c r="H823" s="20">
        <f t="shared" si="192"/>
        <v>0</v>
      </c>
      <c r="I823" s="20">
        <f t="shared" si="193"/>
        <v>0</v>
      </c>
      <c r="J823" s="1"/>
      <c r="K823" s="1"/>
    </row>
    <row r="824" spans="1:11" ht="12.75" customHeight="1" outlineLevel="1">
      <c r="A824" s="17" t="s">
        <v>1324</v>
      </c>
      <c r="B824" s="17">
        <v>98111</v>
      </c>
      <c r="C824" s="17" t="s">
        <v>18</v>
      </c>
      <c r="D824" s="18" t="s">
        <v>1208</v>
      </c>
      <c r="E824" s="17" t="s">
        <v>146</v>
      </c>
      <c r="F824" s="19">
        <v>1</v>
      </c>
      <c r="G824" s="20"/>
      <c r="H824" s="20">
        <f t="shared" si="192"/>
        <v>0</v>
      </c>
      <c r="I824" s="20">
        <f t="shared" si="193"/>
        <v>0</v>
      </c>
      <c r="J824" s="1"/>
      <c r="K824" s="1"/>
    </row>
    <row r="825" spans="1:11" ht="12.75" customHeight="1" outlineLevel="1">
      <c r="A825" s="24" t="s">
        <v>1325</v>
      </c>
      <c r="B825" s="24"/>
      <c r="C825" s="24"/>
      <c r="D825" s="21" t="s">
        <v>1326</v>
      </c>
      <c r="E825" s="17"/>
      <c r="F825" s="19"/>
      <c r="G825" s="20"/>
      <c r="H825" s="20"/>
      <c r="I825" s="20"/>
      <c r="J825" s="1"/>
      <c r="K825" s="1"/>
    </row>
    <row r="826" spans="1:11" ht="12.75" customHeight="1" outlineLevel="1">
      <c r="A826" s="17" t="s">
        <v>1327</v>
      </c>
      <c r="B826" s="17" t="s">
        <v>1152</v>
      </c>
      <c r="C826" s="17" t="s">
        <v>1328</v>
      </c>
      <c r="D826" s="18" t="s">
        <v>1329</v>
      </c>
      <c r="E826" s="17" t="s">
        <v>1186</v>
      </c>
      <c r="F826" s="19">
        <v>1</v>
      </c>
      <c r="G826" s="20"/>
      <c r="H826" s="20">
        <f t="shared" ref="H826:H832" si="194">TRUNC(G826*(1+$G$3),2)</f>
        <v>0</v>
      </c>
      <c r="I826" s="20">
        <f t="shared" ref="I826:I832" si="195">H826*F826</f>
        <v>0</v>
      </c>
      <c r="J826" s="1"/>
      <c r="K826" s="1"/>
    </row>
    <row r="827" spans="1:11" ht="12.75" customHeight="1" outlineLevel="1">
      <c r="A827" s="17" t="s">
        <v>1330</v>
      </c>
      <c r="B827" s="17" t="s">
        <v>1152</v>
      </c>
      <c r="C827" s="17" t="s">
        <v>1331</v>
      </c>
      <c r="D827" s="18" t="s">
        <v>1332</v>
      </c>
      <c r="E827" s="17" t="s">
        <v>1186</v>
      </c>
      <c r="F827" s="19">
        <v>1</v>
      </c>
      <c r="G827" s="20"/>
      <c r="H827" s="20">
        <f t="shared" si="194"/>
        <v>0</v>
      </c>
      <c r="I827" s="20">
        <f t="shared" si="195"/>
        <v>0</v>
      </c>
      <c r="J827" s="1"/>
      <c r="K827" s="1"/>
    </row>
    <row r="828" spans="1:11" ht="12.75" customHeight="1" outlineLevel="1">
      <c r="A828" s="17" t="s">
        <v>1333</v>
      </c>
      <c r="B828" s="17" t="s">
        <v>1152</v>
      </c>
      <c r="C828" s="17" t="s">
        <v>1334</v>
      </c>
      <c r="D828" s="18" t="s">
        <v>1335</v>
      </c>
      <c r="E828" s="17" t="s">
        <v>1186</v>
      </c>
      <c r="F828" s="19">
        <v>1</v>
      </c>
      <c r="G828" s="20"/>
      <c r="H828" s="20">
        <f t="shared" si="194"/>
        <v>0</v>
      </c>
      <c r="I828" s="20">
        <f t="shared" si="195"/>
        <v>0</v>
      </c>
      <c r="J828" s="1"/>
      <c r="K828" s="1"/>
    </row>
    <row r="829" spans="1:11" ht="12.75" customHeight="1" outlineLevel="1">
      <c r="A829" s="17" t="s">
        <v>1336</v>
      </c>
      <c r="B829" s="17" t="s">
        <v>1152</v>
      </c>
      <c r="C829" s="17" t="s">
        <v>1337</v>
      </c>
      <c r="D829" s="18" t="s">
        <v>1338</v>
      </c>
      <c r="E829" s="17" t="s">
        <v>1186</v>
      </c>
      <c r="F829" s="19">
        <v>1</v>
      </c>
      <c r="G829" s="20"/>
      <c r="H829" s="20">
        <f t="shared" si="194"/>
        <v>0</v>
      </c>
      <c r="I829" s="20">
        <f t="shared" si="195"/>
        <v>0</v>
      </c>
      <c r="J829" s="1"/>
      <c r="K829" s="1"/>
    </row>
    <row r="830" spans="1:11" ht="12.75" customHeight="1" outlineLevel="1">
      <c r="A830" s="17" t="s">
        <v>1339</v>
      </c>
      <c r="B830" s="17" t="s">
        <v>1152</v>
      </c>
      <c r="C830" s="17" t="s">
        <v>1340</v>
      </c>
      <c r="D830" s="18" t="s">
        <v>1341</v>
      </c>
      <c r="E830" s="17" t="s">
        <v>1186</v>
      </c>
      <c r="F830" s="19">
        <v>1</v>
      </c>
      <c r="G830" s="20"/>
      <c r="H830" s="20">
        <f t="shared" si="194"/>
        <v>0</v>
      </c>
      <c r="I830" s="20">
        <f t="shared" si="195"/>
        <v>0</v>
      </c>
      <c r="J830" s="1"/>
      <c r="K830" s="1"/>
    </row>
    <row r="831" spans="1:11" ht="12.75" customHeight="1" outlineLevel="1">
      <c r="A831" s="17" t="s">
        <v>1342</v>
      </c>
      <c r="B831" s="17" t="s">
        <v>1152</v>
      </c>
      <c r="C831" s="17" t="s">
        <v>1343</v>
      </c>
      <c r="D831" s="18" t="s">
        <v>1344</v>
      </c>
      <c r="E831" s="17" t="s">
        <v>1186</v>
      </c>
      <c r="F831" s="19">
        <v>1</v>
      </c>
      <c r="G831" s="20"/>
      <c r="H831" s="20">
        <f t="shared" si="194"/>
        <v>0</v>
      </c>
      <c r="I831" s="20">
        <f t="shared" si="195"/>
        <v>0</v>
      </c>
      <c r="J831" s="1"/>
      <c r="K831" s="1"/>
    </row>
    <row r="832" spans="1:11" ht="12.75" customHeight="1" outlineLevel="1">
      <c r="A832" s="17" t="s">
        <v>1345</v>
      </c>
      <c r="B832" s="17" t="s">
        <v>1152</v>
      </c>
      <c r="C832" s="17" t="s">
        <v>1346</v>
      </c>
      <c r="D832" s="18" t="s">
        <v>1347</v>
      </c>
      <c r="E832" s="17" t="s">
        <v>1186</v>
      </c>
      <c r="F832" s="19">
        <v>14</v>
      </c>
      <c r="G832" s="20"/>
      <c r="H832" s="20">
        <f t="shared" si="194"/>
        <v>0</v>
      </c>
      <c r="I832" s="20">
        <f t="shared" si="195"/>
        <v>0</v>
      </c>
      <c r="J832" s="1"/>
      <c r="K832" s="1"/>
    </row>
    <row r="833" spans="1:11" ht="12.75" customHeight="1" outlineLevel="1">
      <c r="A833" s="24" t="s">
        <v>1348</v>
      </c>
      <c r="B833" s="24"/>
      <c r="C833" s="24"/>
      <c r="D833" s="21" t="s">
        <v>1349</v>
      </c>
      <c r="E833" s="24"/>
      <c r="F833" s="25"/>
      <c r="G833" s="26"/>
      <c r="H833" s="20"/>
      <c r="I833" s="20"/>
      <c r="J833" s="27"/>
      <c r="K833" s="27"/>
    </row>
    <row r="834" spans="1:11" ht="12.75" customHeight="1" outlineLevel="1">
      <c r="A834" s="17" t="s">
        <v>1350</v>
      </c>
      <c r="B834" s="17">
        <v>71381</v>
      </c>
      <c r="C834" s="17" t="s">
        <v>24</v>
      </c>
      <c r="D834" s="18" t="s">
        <v>1203</v>
      </c>
      <c r="E834" s="17" t="s">
        <v>1186</v>
      </c>
      <c r="F834" s="19">
        <v>3</v>
      </c>
      <c r="G834" s="20"/>
      <c r="H834" s="20">
        <f t="shared" ref="H834:H862" si="196">TRUNC(G834*(1+$G$3),2)</f>
        <v>0</v>
      </c>
      <c r="I834" s="20">
        <f t="shared" ref="I834:I862" si="197">H834*F834</f>
        <v>0</v>
      </c>
      <c r="J834" s="1"/>
      <c r="K834" s="1"/>
    </row>
    <row r="835" spans="1:11" ht="12.75" customHeight="1" outlineLevel="1">
      <c r="A835" s="17" t="s">
        <v>1351</v>
      </c>
      <c r="B835" s="17">
        <v>70541</v>
      </c>
      <c r="C835" s="17" t="s">
        <v>24</v>
      </c>
      <c r="D835" s="18" t="s">
        <v>1352</v>
      </c>
      <c r="E835" s="17" t="s">
        <v>1199</v>
      </c>
      <c r="F835" s="19">
        <v>14</v>
      </c>
      <c r="G835" s="20"/>
      <c r="H835" s="20">
        <f t="shared" si="196"/>
        <v>0</v>
      </c>
      <c r="I835" s="20">
        <f t="shared" si="197"/>
        <v>0</v>
      </c>
      <c r="J835" s="1"/>
      <c r="K835" s="1"/>
    </row>
    <row r="836" spans="1:11" ht="12.75" customHeight="1" outlineLevel="1">
      <c r="A836" s="17" t="s">
        <v>1353</v>
      </c>
      <c r="B836" s="17">
        <v>71197</v>
      </c>
      <c r="C836" s="17" t="s">
        <v>24</v>
      </c>
      <c r="D836" s="18" t="s">
        <v>1354</v>
      </c>
      <c r="E836" s="17" t="s">
        <v>1199</v>
      </c>
      <c r="F836" s="19">
        <v>10</v>
      </c>
      <c r="G836" s="20"/>
      <c r="H836" s="20">
        <f t="shared" si="196"/>
        <v>0</v>
      </c>
      <c r="I836" s="20">
        <f t="shared" si="197"/>
        <v>0</v>
      </c>
      <c r="J836" s="1"/>
      <c r="K836" s="1"/>
    </row>
    <row r="837" spans="1:11" ht="12.75" customHeight="1" outlineLevel="1">
      <c r="A837" s="17" t="s">
        <v>1355</v>
      </c>
      <c r="B837" s="17">
        <v>40101</v>
      </c>
      <c r="C837" s="17" t="s">
        <v>24</v>
      </c>
      <c r="D837" s="18" t="s">
        <v>481</v>
      </c>
      <c r="E837" s="17" t="s">
        <v>1205</v>
      </c>
      <c r="F837" s="19">
        <v>1.5</v>
      </c>
      <c r="G837" s="20"/>
      <c r="H837" s="20">
        <f t="shared" si="196"/>
        <v>0</v>
      </c>
      <c r="I837" s="20">
        <f t="shared" si="197"/>
        <v>0</v>
      </c>
      <c r="J837" s="1"/>
      <c r="K837" s="1"/>
    </row>
    <row r="838" spans="1:11" ht="12.75" customHeight="1" outlineLevel="1">
      <c r="A838" s="17" t="s">
        <v>1356</v>
      </c>
      <c r="B838" s="17">
        <v>40902</v>
      </c>
      <c r="C838" s="17" t="s">
        <v>24</v>
      </c>
      <c r="D838" s="18" t="s">
        <v>277</v>
      </c>
      <c r="E838" s="17" t="s">
        <v>1205</v>
      </c>
      <c r="F838" s="19">
        <v>1.5</v>
      </c>
      <c r="G838" s="20"/>
      <c r="H838" s="20">
        <f t="shared" si="196"/>
        <v>0</v>
      </c>
      <c r="I838" s="20">
        <f t="shared" si="197"/>
        <v>0</v>
      </c>
      <c r="J838" s="1"/>
      <c r="K838" s="1"/>
    </row>
    <row r="839" spans="1:11" ht="12.75" customHeight="1" outlineLevel="1">
      <c r="A839" s="17" t="s">
        <v>1357</v>
      </c>
      <c r="B839" s="17">
        <v>71212</v>
      </c>
      <c r="C839" s="17" t="s">
        <v>24</v>
      </c>
      <c r="D839" s="18" t="s">
        <v>1358</v>
      </c>
      <c r="E839" s="17" t="s">
        <v>1199</v>
      </c>
      <c r="F839" s="19">
        <v>21</v>
      </c>
      <c r="G839" s="20"/>
      <c r="H839" s="20">
        <f t="shared" si="196"/>
        <v>0</v>
      </c>
      <c r="I839" s="20">
        <f t="shared" si="197"/>
        <v>0</v>
      </c>
      <c r="J839" s="1"/>
      <c r="K839" s="1"/>
    </row>
    <row r="840" spans="1:11" ht="12.75" customHeight="1" outlineLevel="1">
      <c r="A840" s="17" t="s">
        <v>1359</v>
      </c>
      <c r="B840" s="17">
        <v>71702</v>
      </c>
      <c r="C840" s="17" t="s">
        <v>24</v>
      </c>
      <c r="D840" s="18" t="s">
        <v>1360</v>
      </c>
      <c r="E840" s="17" t="s">
        <v>1186</v>
      </c>
      <c r="F840" s="19">
        <v>15</v>
      </c>
      <c r="G840" s="20"/>
      <c r="H840" s="20">
        <f t="shared" si="196"/>
        <v>0</v>
      </c>
      <c r="I840" s="20">
        <f t="shared" si="197"/>
        <v>0</v>
      </c>
      <c r="J840" s="1"/>
      <c r="K840" s="1"/>
    </row>
    <row r="841" spans="1:11" ht="12.75" customHeight="1" outlineLevel="1">
      <c r="A841" s="17" t="s">
        <v>1361</v>
      </c>
      <c r="B841" s="17">
        <v>71122</v>
      </c>
      <c r="C841" s="17" t="s">
        <v>24</v>
      </c>
      <c r="D841" s="18" t="s">
        <v>1362</v>
      </c>
      <c r="E841" s="17" t="s">
        <v>1186</v>
      </c>
      <c r="F841" s="19">
        <v>8</v>
      </c>
      <c r="G841" s="20"/>
      <c r="H841" s="20">
        <f t="shared" si="196"/>
        <v>0</v>
      </c>
      <c r="I841" s="20">
        <f t="shared" si="197"/>
        <v>0</v>
      </c>
      <c r="J841" s="1"/>
      <c r="K841" s="1"/>
    </row>
    <row r="842" spans="1:11" ht="12.75" customHeight="1" outlineLevel="1">
      <c r="A842" s="17" t="s">
        <v>1363</v>
      </c>
      <c r="B842" s="17">
        <v>70929</v>
      </c>
      <c r="C842" s="17" t="s">
        <v>24</v>
      </c>
      <c r="D842" s="18" t="s">
        <v>1364</v>
      </c>
      <c r="E842" s="17" t="s">
        <v>1186</v>
      </c>
      <c r="F842" s="19">
        <v>9</v>
      </c>
      <c r="G842" s="20"/>
      <c r="H842" s="20">
        <f t="shared" si="196"/>
        <v>0</v>
      </c>
      <c r="I842" s="20">
        <f t="shared" si="197"/>
        <v>0</v>
      </c>
      <c r="J842" s="1"/>
      <c r="K842" s="1"/>
    </row>
    <row r="843" spans="1:11" ht="12.75" customHeight="1" outlineLevel="1">
      <c r="A843" s="17" t="s">
        <v>1365</v>
      </c>
      <c r="B843" s="17">
        <v>70931</v>
      </c>
      <c r="C843" s="17" t="s">
        <v>24</v>
      </c>
      <c r="D843" s="18" t="s">
        <v>1366</v>
      </c>
      <c r="E843" s="17" t="s">
        <v>1186</v>
      </c>
      <c r="F843" s="19">
        <v>12</v>
      </c>
      <c r="G843" s="20"/>
      <c r="H843" s="20">
        <f t="shared" si="196"/>
        <v>0</v>
      </c>
      <c r="I843" s="20">
        <f t="shared" si="197"/>
        <v>0</v>
      </c>
      <c r="J843" s="1"/>
      <c r="K843" s="1"/>
    </row>
    <row r="844" spans="1:11" ht="12.75" customHeight="1" outlineLevel="1">
      <c r="A844" s="17" t="s">
        <v>1367</v>
      </c>
      <c r="B844" s="17">
        <v>70933</v>
      </c>
      <c r="C844" s="17" t="s">
        <v>24</v>
      </c>
      <c r="D844" s="18" t="s">
        <v>1368</v>
      </c>
      <c r="E844" s="17" t="s">
        <v>1186</v>
      </c>
      <c r="F844" s="19">
        <v>28</v>
      </c>
      <c r="G844" s="20"/>
      <c r="H844" s="20">
        <f t="shared" si="196"/>
        <v>0</v>
      </c>
      <c r="I844" s="20">
        <f t="shared" si="197"/>
        <v>0</v>
      </c>
      <c r="J844" s="1"/>
      <c r="K844" s="1"/>
    </row>
    <row r="845" spans="1:11" ht="12.75" customHeight="1" outlineLevel="1">
      <c r="A845" s="17" t="s">
        <v>1369</v>
      </c>
      <c r="B845" s="17">
        <v>72395</v>
      </c>
      <c r="C845" s="17" t="s">
        <v>24</v>
      </c>
      <c r="D845" s="18" t="s">
        <v>1370</v>
      </c>
      <c r="E845" s="17" t="s">
        <v>1186</v>
      </c>
      <c r="F845" s="19">
        <v>8</v>
      </c>
      <c r="G845" s="20"/>
      <c r="H845" s="20">
        <f t="shared" si="196"/>
        <v>0</v>
      </c>
      <c r="I845" s="20">
        <f t="shared" si="197"/>
        <v>0</v>
      </c>
      <c r="J845" s="1"/>
      <c r="K845" s="1"/>
    </row>
    <row r="846" spans="1:11" ht="12.75" customHeight="1" outlineLevel="1">
      <c r="A846" s="17" t="s">
        <v>1371</v>
      </c>
      <c r="B846" s="17">
        <v>70372</v>
      </c>
      <c r="C846" s="17" t="s">
        <v>24</v>
      </c>
      <c r="D846" s="18" t="s">
        <v>1372</v>
      </c>
      <c r="E846" s="17" t="s">
        <v>1186</v>
      </c>
      <c r="F846" s="19">
        <v>28</v>
      </c>
      <c r="G846" s="20"/>
      <c r="H846" s="20">
        <f t="shared" si="196"/>
        <v>0</v>
      </c>
      <c r="I846" s="20">
        <f t="shared" si="197"/>
        <v>0</v>
      </c>
      <c r="J846" s="1"/>
      <c r="K846" s="1"/>
    </row>
    <row r="847" spans="1:11" ht="12.75" customHeight="1" outlineLevel="1">
      <c r="A847" s="17" t="s">
        <v>1373</v>
      </c>
      <c r="B847" s="17">
        <v>70392</v>
      </c>
      <c r="C847" s="17" t="s">
        <v>24</v>
      </c>
      <c r="D847" s="18" t="s">
        <v>1374</v>
      </c>
      <c r="E847" s="17" t="s">
        <v>1186</v>
      </c>
      <c r="F847" s="19">
        <v>28</v>
      </c>
      <c r="G847" s="20"/>
      <c r="H847" s="20">
        <f t="shared" si="196"/>
        <v>0</v>
      </c>
      <c r="I847" s="20">
        <f t="shared" si="197"/>
        <v>0</v>
      </c>
      <c r="J847" s="1"/>
      <c r="K847" s="1"/>
    </row>
    <row r="848" spans="1:11" ht="12.75" customHeight="1" outlineLevel="1">
      <c r="A848" s="17" t="s">
        <v>1375</v>
      </c>
      <c r="B848" s="17">
        <v>71862</v>
      </c>
      <c r="C848" s="17" t="s">
        <v>24</v>
      </c>
      <c r="D848" s="18" t="s">
        <v>1376</v>
      </c>
      <c r="E848" s="17" t="s">
        <v>1186</v>
      </c>
      <c r="F848" s="19">
        <v>28</v>
      </c>
      <c r="G848" s="20"/>
      <c r="H848" s="20">
        <f t="shared" si="196"/>
        <v>0</v>
      </c>
      <c r="I848" s="20">
        <f t="shared" si="197"/>
        <v>0</v>
      </c>
      <c r="J848" s="1"/>
      <c r="K848" s="1"/>
    </row>
    <row r="849" spans="1:11" ht="12.75" customHeight="1" outlineLevel="1">
      <c r="A849" s="17" t="s">
        <v>1377</v>
      </c>
      <c r="B849" s="17">
        <v>71609</v>
      </c>
      <c r="C849" s="17" t="s">
        <v>24</v>
      </c>
      <c r="D849" s="18" t="s">
        <v>1378</v>
      </c>
      <c r="E849" s="17" t="s">
        <v>1186</v>
      </c>
      <c r="F849" s="19">
        <v>2</v>
      </c>
      <c r="G849" s="20"/>
      <c r="H849" s="20">
        <f t="shared" si="196"/>
        <v>0</v>
      </c>
      <c r="I849" s="20">
        <f t="shared" si="197"/>
        <v>0</v>
      </c>
      <c r="J849" s="1"/>
      <c r="K849" s="1"/>
    </row>
    <row r="850" spans="1:11" ht="12.75" customHeight="1" outlineLevel="1">
      <c r="A850" s="17" t="s">
        <v>1379</v>
      </c>
      <c r="B850" s="17">
        <v>71539</v>
      </c>
      <c r="C850" s="17" t="s">
        <v>24</v>
      </c>
      <c r="D850" s="18" t="s">
        <v>1380</v>
      </c>
      <c r="E850" s="17" t="s">
        <v>1186</v>
      </c>
      <c r="F850" s="19">
        <v>2</v>
      </c>
      <c r="G850" s="20"/>
      <c r="H850" s="20">
        <f t="shared" si="196"/>
        <v>0</v>
      </c>
      <c r="I850" s="20">
        <f t="shared" si="197"/>
        <v>0</v>
      </c>
      <c r="J850" s="1"/>
      <c r="K850" s="1"/>
    </row>
    <row r="851" spans="1:11" ht="12.75" customHeight="1" outlineLevel="1">
      <c r="A851" s="17" t="s">
        <v>1381</v>
      </c>
      <c r="B851" s="17">
        <v>72460</v>
      </c>
      <c r="C851" s="17" t="s">
        <v>24</v>
      </c>
      <c r="D851" s="18" t="s">
        <v>1382</v>
      </c>
      <c r="E851" s="17" t="s">
        <v>1186</v>
      </c>
      <c r="F851" s="19">
        <v>1</v>
      </c>
      <c r="G851" s="20"/>
      <c r="H851" s="20">
        <f t="shared" si="196"/>
        <v>0</v>
      </c>
      <c r="I851" s="20">
        <f t="shared" si="197"/>
        <v>0</v>
      </c>
      <c r="J851" s="1"/>
      <c r="K851" s="1"/>
    </row>
    <row r="852" spans="1:11" ht="12.75" customHeight="1" outlineLevel="1">
      <c r="A852" s="17" t="s">
        <v>1383</v>
      </c>
      <c r="B852" s="17">
        <v>71443</v>
      </c>
      <c r="C852" s="17" t="s">
        <v>24</v>
      </c>
      <c r="D852" s="18" t="s">
        <v>1384</v>
      </c>
      <c r="E852" s="17" t="s">
        <v>1186</v>
      </c>
      <c r="F852" s="19">
        <v>1</v>
      </c>
      <c r="G852" s="20"/>
      <c r="H852" s="20">
        <f t="shared" si="196"/>
        <v>0</v>
      </c>
      <c r="I852" s="20">
        <f t="shared" si="197"/>
        <v>0</v>
      </c>
      <c r="J852" s="1"/>
      <c r="K852" s="1"/>
    </row>
    <row r="853" spans="1:11" ht="12.75" customHeight="1" outlineLevel="1">
      <c r="A853" s="17" t="s">
        <v>1385</v>
      </c>
      <c r="B853" s="17">
        <v>70422</v>
      </c>
      <c r="C853" s="17" t="s">
        <v>24</v>
      </c>
      <c r="D853" s="18" t="s">
        <v>1229</v>
      </c>
      <c r="E853" s="17" t="s">
        <v>1223</v>
      </c>
      <c r="F853" s="19">
        <v>5</v>
      </c>
      <c r="G853" s="20"/>
      <c r="H853" s="20">
        <f t="shared" si="196"/>
        <v>0</v>
      </c>
      <c r="I853" s="20">
        <f t="shared" si="197"/>
        <v>0</v>
      </c>
      <c r="J853" s="1"/>
      <c r="K853" s="1"/>
    </row>
    <row r="854" spans="1:11" ht="12.75" customHeight="1" outlineLevel="1">
      <c r="A854" s="17" t="s">
        <v>1386</v>
      </c>
      <c r="B854" s="17">
        <v>81894</v>
      </c>
      <c r="C854" s="17" t="s">
        <v>24</v>
      </c>
      <c r="D854" s="18" t="s">
        <v>1387</v>
      </c>
      <c r="E854" s="17" t="s">
        <v>1186</v>
      </c>
      <c r="F854" s="19">
        <v>1</v>
      </c>
      <c r="G854" s="20"/>
      <c r="H854" s="20">
        <f t="shared" si="196"/>
        <v>0</v>
      </c>
      <c r="I854" s="20">
        <f t="shared" si="197"/>
        <v>0</v>
      </c>
      <c r="J854" s="1"/>
      <c r="K854" s="1"/>
    </row>
    <row r="855" spans="1:11" ht="12.75" customHeight="1" outlineLevel="1">
      <c r="A855" s="17" t="s">
        <v>1388</v>
      </c>
      <c r="B855" s="17">
        <v>70582</v>
      </c>
      <c r="C855" s="17" t="s">
        <v>24</v>
      </c>
      <c r="D855" s="18" t="s">
        <v>1316</v>
      </c>
      <c r="E855" s="17" t="s">
        <v>1199</v>
      </c>
      <c r="F855" s="19">
        <v>48</v>
      </c>
      <c r="G855" s="20"/>
      <c r="H855" s="20">
        <f t="shared" si="196"/>
        <v>0</v>
      </c>
      <c r="I855" s="20">
        <f t="shared" si="197"/>
        <v>0</v>
      </c>
      <c r="J855" s="1"/>
      <c r="K855" s="1"/>
    </row>
    <row r="856" spans="1:11" ht="12.75" customHeight="1" outlineLevel="1">
      <c r="A856" s="17" t="s">
        <v>1389</v>
      </c>
      <c r="B856" s="17">
        <v>70581</v>
      </c>
      <c r="C856" s="17" t="s">
        <v>24</v>
      </c>
      <c r="D856" s="18" t="s">
        <v>1390</v>
      </c>
      <c r="E856" s="17" t="s">
        <v>1199</v>
      </c>
      <c r="F856" s="19">
        <v>24</v>
      </c>
      <c r="G856" s="20"/>
      <c r="H856" s="20">
        <f t="shared" si="196"/>
        <v>0</v>
      </c>
      <c r="I856" s="20">
        <f t="shared" si="197"/>
        <v>0</v>
      </c>
      <c r="J856" s="1"/>
      <c r="K856" s="1"/>
    </row>
    <row r="857" spans="1:11" ht="12.75" customHeight="1" outlineLevel="1">
      <c r="A857" s="17" t="s">
        <v>1391</v>
      </c>
      <c r="B857" s="17">
        <v>70580</v>
      </c>
      <c r="C857" s="17" t="s">
        <v>24</v>
      </c>
      <c r="D857" s="18" t="s">
        <v>1392</v>
      </c>
      <c r="E857" s="17" t="s">
        <v>1199</v>
      </c>
      <c r="F857" s="19">
        <v>22</v>
      </c>
      <c r="G857" s="20"/>
      <c r="H857" s="20">
        <f t="shared" si="196"/>
        <v>0</v>
      </c>
      <c r="I857" s="20">
        <f t="shared" si="197"/>
        <v>0</v>
      </c>
      <c r="J857" s="1"/>
      <c r="K857" s="1"/>
    </row>
    <row r="858" spans="1:11" ht="12.75" customHeight="1" outlineLevel="1">
      <c r="A858" s="17" t="s">
        <v>1393</v>
      </c>
      <c r="B858" s="17" t="s">
        <v>1152</v>
      </c>
      <c r="C858" s="17" t="s">
        <v>1394</v>
      </c>
      <c r="D858" s="18" t="s">
        <v>1395</v>
      </c>
      <c r="E858" s="17" t="s">
        <v>1186</v>
      </c>
      <c r="F858" s="19">
        <v>3</v>
      </c>
      <c r="G858" s="20"/>
      <c r="H858" s="20">
        <f t="shared" si="196"/>
        <v>0</v>
      </c>
      <c r="I858" s="20">
        <f t="shared" si="197"/>
        <v>0</v>
      </c>
      <c r="J858" s="1"/>
      <c r="K858" s="1"/>
    </row>
    <row r="859" spans="1:11" ht="12.75" customHeight="1" outlineLevel="1">
      <c r="A859" s="17" t="s">
        <v>1396</v>
      </c>
      <c r="B859" s="17" t="s">
        <v>1152</v>
      </c>
      <c r="C859" s="17" t="s">
        <v>1397</v>
      </c>
      <c r="D859" s="18" t="s">
        <v>1398</v>
      </c>
      <c r="E859" s="17" t="s">
        <v>1186</v>
      </c>
      <c r="F859" s="19">
        <v>1</v>
      </c>
      <c r="G859" s="20"/>
      <c r="H859" s="20">
        <f t="shared" si="196"/>
        <v>0</v>
      </c>
      <c r="I859" s="20">
        <f t="shared" si="197"/>
        <v>0</v>
      </c>
      <c r="J859" s="1"/>
      <c r="K859" s="1"/>
    </row>
    <row r="860" spans="1:11" ht="12.75" customHeight="1" outlineLevel="1">
      <c r="A860" s="17" t="s">
        <v>1399</v>
      </c>
      <c r="B860" s="17" t="s">
        <v>1152</v>
      </c>
      <c r="C860" s="17" t="s">
        <v>1400</v>
      </c>
      <c r="D860" s="18" t="s">
        <v>1401</v>
      </c>
      <c r="E860" s="17" t="s">
        <v>1186</v>
      </c>
      <c r="F860" s="19">
        <v>1</v>
      </c>
      <c r="G860" s="20"/>
      <c r="H860" s="20">
        <f t="shared" si="196"/>
        <v>0</v>
      </c>
      <c r="I860" s="20">
        <f t="shared" si="197"/>
        <v>0</v>
      </c>
      <c r="J860" s="1"/>
      <c r="K860" s="1"/>
    </row>
    <row r="861" spans="1:11" ht="12.75" customHeight="1" outlineLevel="1">
      <c r="A861" s="17" t="s">
        <v>1402</v>
      </c>
      <c r="B861" s="17" t="s">
        <v>1152</v>
      </c>
      <c r="C861" s="17" t="s">
        <v>1403</v>
      </c>
      <c r="D861" s="18" t="s">
        <v>1404</v>
      </c>
      <c r="E861" s="17" t="s">
        <v>1186</v>
      </c>
      <c r="F861" s="19">
        <v>15</v>
      </c>
      <c r="G861" s="20"/>
      <c r="H861" s="20">
        <f t="shared" si="196"/>
        <v>0</v>
      </c>
      <c r="I861" s="20">
        <f t="shared" si="197"/>
        <v>0</v>
      </c>
      <c r="J861" s="1"/>
      <c r="K861" s="1"/>
    </row>
    <row r="862" spans="1:11" ht="12.75" customHeight="1" outlineLevel="1">
      <c r="A862" s="17" t="s">
        <v>1405</v>
      </c>
      <c r="B862" s="17" t="s">
        <v>1152</v>
      </c>
      <c r="C862" s="17" t="s">
        <v>1406</v>
      </c>
      <c r="D862" s="18" t="s">
        <v>1407</v>
      </c>
      <c r="E862" s="17" t="s">
        <v>140</v>
      </c>
      <c r="F862" s="19">
        <v>375</v>
      </c>
      <c r="G862" s="20"/>
      <c r="H862" s="20">
        <f t="shared" si="196"/>
        <v>0</v>
      </c>
      <c r="I862" s="20">
        <f t="shared" si="197"/>
        <v>0</v>
      </c>
      <c r="J862" s="1"/>
      <c r="K862" s="1"/>
    </row>
    <row r="863" spans="1:11" ht="12.75" customHeight="1" outlineLevel="1">
      <c r="A863" s="24" t="s">
        <v>1408</v>
      </c>
      <c r="B863" s="24"/>
      <c r="C863" s="24"/>
      <c r="D863" s="21" t="s">
        <v>1409</v>
      </c>
      <c r="E863" s="17"/>
      <c r="F863" s="19"/>
      <c r="G863" s="20"/>
      <c r="H863" s="20"/>
      <c r="I863" s="20"/>
      <c r="J863" s="1"/>
      <c r="K863" s="1"/>
    </row>
    <row r="864" spans="1:11" ht="12.75" customHeight="1" outlineLevel="1">
      <c r="A864" s="17" t="s">
        <v>1410</v>
      </c>
      <c r="B864" s="17">
        <v>71381</v>
      </c>
      <c r="C864" s="17" t="s">
        <v>24</v>
      </c>
      <c r="D864" s="18" t="s">
        <v>1203</v>
      </c>
      <c r="E864" s="17" t="s">
        <v>1186</v>
      </c>
      <c r="F864" s="19">
        <v>3</v>
      </c>
      <c r="G864" s="20"/>
      <c r="H864" s="20">
        <f t="shared" ref="H864:H888" si="198">TRUNC(G864*(1+$G$3),2)</f>
        <v>0</v>
      </c>
      <c r="I864" s="20">
        <f t="shared" ref="I864:I888" si="199">H864*F864</f>
        <v>0</v>
      </c>
      <c r="J864" s="1"/>
      <c r="K864" s="1"/>
    </row>
    <row r="865" spans="1:11" ht="12.75" customHeight="1" outlineLevel="1">
      <c r="A865" s="17" t="s">
        <v>1411</v>
      </c>
      <c r="B865" s="17">
        <v>70541</v>
      </c>
      <c r="C865" s="17" t="s">
        <v>24</v>
      </c>
      <c r="D865" s="18" t="s">
        <v>1352</v>
      </c>
      <c r="E865" s="17" t="s">
        <v>1199</v>
      </c>
      <c r="F865" s="19">
        <v>14</v>
      </c>
      <c r="G865" s="20"/>
      <c r="H865" s="20">
        <f t="shared" si="198"/>
        <v>0</v>
      </c>
      <c r="I865" s="20">
        <f t="shared" si="199"/>
        <v>0</v>
      </c>
      <c r="J865" s="1"/>
      <c r="K865" s="1"/>
    </row>
    <row r="866" spans="1:11" ht="12.75" customHeight="1" outlineLevel="1">
      <c r="A866" s="17" t="s">
        <v>1412</v>
      </c>
      <c r="B866" s="17">
        <v>71197</v>
      </c>
      <c r="C866" s="17" t="s">
        <v>24</v>
      </c>
      <c r="D866" s="18" t="s">
        <v>1354</v>
      </c>
      <c r="E866" s="17" t="s">
        <v>1199</v>
      </c>
      <c r="F866" s="19">
        <v>10</v>
      </c>
      <c r="G866" s="20"/>
      <c r="H866" s="20">
        <f t="shared" si="198"/>
        <v>0</v>
      </c>
      <c r="I866" s="20">
        <f t="shared" si="199"/>
        <v>0</v>
      </c>
      <c r="J866" s="1"/>
      <c r="K866" s="1"/>
    </row>
    <row r="867" spans="1:11" ht="12.75" customHeight="1" outlineLevel="1">
      <c r="A867" s="17" t="s">
        <v>1413</v>
      </c>
      <c r="B867" s="17">
        <v>40101</v>
      </c>
      <c r="C867" s="17" t="s">
        <v>24</v>
      </c>
      <c r="D867" s="18" t="s">
        <v>481</v>
      </c>
      <c r="E867" s="17" t="s">
        <v>1205</v>
      </c>
      <c r="F867" s="19">
        <v>1.5</v>
      </c>
      <c r="G867" s="20"/>
      <c r="H867" s="20">
        <f t="shared" si="198"/>
        <v>0</v>
      </c>
      <c r="I867" s="20">
        <f t="shared" si="199"/>
        <v>0</v>
      </c>
      <c r="J867" s="1"/>
      <c r="K867" s="1"/>
    </row>
    <row r="868" spans="1:11" ht="12.75" customHeight="1" outlineLevel="1">
      <c r="A868" s="17" t="s">
        <v>1414</v>
      </c>
      <c r="B868" s="17">
        <v>40902</v>
      </c>
      <c r="C868" s="17" t="s">
        <v>24</v>
      </c>
      <c r="D868" s="18" t="s">
        <v>277</v>
      </c>
      <c r="E868" s="17" t="s">
        <v>1205</v>
      </c>
      <c r="F868" s="19">
        <v>1.5</v>
      </c>
      <c r="G868" s="20"/>
      <c r="H868" s="20">
        <f t="shared" si="198"/>
        <v>0</v>
      </c>
      <c r="I868" s="20">
        <f t="shared" si="199"/>
        <v>0</v>
      </c>
      <c r="J868" s="1"/>
      <c r="K868" s="1"/>
    </row>
    <row r="869" spans="1:11" ht="12.75" customHeight="1" outlineLevel="1">
      <c r="A869" s="17" t="s">
        <v>1415</v>
      </c>
      <c r="B869" s="17">
        <v>71212</v>
      </c>
      <c r="C869" s="17" t="s">
        <v>24</v>
      </c>
      <c r="D869" s="18" t="s">
        <v>1358</v>
      </c>
      <c r="E869" s="17" t="s">
        <v>1199</v>
      </c>
      <c r="F869" s="19">
        <v>12</v>
      </c>
      <c r="G869" s="20"/>
      <c r="H869" s="20">
        <f t="shared" si="198"/>
        <v>0</v>
      </c>
      <c r="I869" s="20">
        <f t="shared" si="199"/>
        <v>0</v>
      </c>
      <c r="J869" s="1"/>
      <c r="K869" s="1"/>
    </row>
    <row r="870" spans="1:11" ht="12.75" customHeight="1" outlineLevel="1">
      <c r="A870" s="17" t="s">
        <v>1416</v>
      </c>
      <c r="B870" s="17">
        <v>71702</v>
      </c>
      <c r="C870" s="17" t="s">
        <v>24</v>
      </c>
      <c r="D870" s="18" t="s">
        <v>1360</v>
      </c>
      <c r="E870" s="17" t="s">
        <v>1186</v>
      </c>
      <c r="F870" s="19">
        <v>8</v>
      </c>
      <c r="G870" s="20"/>
      <c r="H870" s="20">
        <f t="shared" si="198"/>
        <v>0</v>
      </c>
      <c r="I870" s="20">
        <f t="shared" si="199"/>
        <v>0</v>
      </c>
      <c r="J870" s="1"/>
      <c r="K870" s="1"/>
    </row>
    <row r="871" spans="1:11" ht="12.75" customHeight="1" outlineLevel="1">
      <c r="A871" s="17" t="s">
        <v>1417</v>
      </c>
      <c r="B871" s="17">
        <v>71122</v>
      </c>
      <c r="C871" s="17" t="s">
        <v>24</v>
      </c>
      <c r="D871" s="18" t="s">
        <v>1362</v>
      </c>
      <c r="E871" s="17" t="s">
        <v>1186</v>
      </c>
      <c r="F871" s="19">
        <v>5</v>
      </c>
      <c r="G871" s="20"/>
      <c r="H871" s="20">
        <f t="shared" si="198"/>
        <v>0</v>
      </c>
      <c r="I871" s="20">
        <f t="shared" si="199"/>
        <v>0</v>
      </c>
      <c r="J871" s="1"/>
      <c r="K871" s="1"/>
    </row>
    <row r="872" spans="1:11" ht="12.75" customHeight="1" outlineLevel="1">
      <c r="A872" s="17" t="s">
        <v>1418</v>
      </c>
      <c r="B872" s="17">
        <v>70929</v>
      </c>
      <c r="C872" s="17" t="s">
        <v>24</v>
      </c>
      <c r="D872" s="18" t="s">
        <v>1364</v>
      </c>
      <c r="E872" s="17" t="s">
        <v>1186</v>
      </c>
      <c r="F872" s="19">
        <v>4</v>
      </c>
      <c r="G872" s="20"/>
      <c r="H872" s="20">
        <f t="shared" si="198"/>
        <v>0</v>
      </c>
      <c r="I872" s="20">
        <f t="shared" si="199"/>
        <v>0</v>
      </c>
      <c r="J872" s="1"/>
      <c r="K872" s="1"/>
    </row>
    <row r="873" spans="1:11" ht="12.75" customHeight="1" outlineLevel="1">
      <c r="A873" s="17" t="s">
        <v>1419</v>
      </c>
      <c r="B873" s="17">
        <v>70931</v>
      </c>
      <c r="C873" s="17" t="s">
        <v>24</v>
      </c>
      <c r="D873" s="18" t="s">
        <v>1366</v>
      </c>
      <c r="E873" s="17" t="s">
        <v>1186</v>
      </c>
      <c r="F873" s="19">
        <v>5</v>
      </c>
      <c r="G873" s="20"/>
      <c r="H873" s="20">
        <f t="shared" si="198"/>
        <v>0</v>
      </c>
      <c r="I873" s="20">
        <f t="shared" si="199"/>
        <v>0</v>
      </c>
      <c r="J873" s="1"/>
      <c r="K873" s="1"/>
    </row>
    <row r="874" spans="1:11" ht="12.75" customHeight="1" outlineLevel="1">
      <c r="A874" s="17" t="s">
        <v>1420</v>
      </c>
      <c r="B874" s="17">
        <v>70933</v>
      </c>
      <c r="C874" s="17" t="s">
        <v>24</v>
      </c>
      <c r="D874" s="18" t="s">
        <v>1368</v>
      </c>
      <c r="E874" s="17" t="s">
        <v>1186</v>
      </c>
      <c r="F874" s="19">
        <v>15</v>
      </c>
      <c r="G874" s="20"/>
      <c r="H874" s="20">
        <f t="shared" si="198"/>
        <v>0</v>
      </c>
      <c r="I874" s="20">
        <f t="shared" si="199"/>
        <v>0</v>
      </c>
      <c r="J874" s="1"/>
      <c r="K874" s="1"/>
    </row>
    <row r="875" spans="1:11" ht="12.75" customHeight="1" outlineLevel="1">
      <c r="A875" s="17" t="s">
        <v>1421</v>
      </c>
      <c r="B875" s="17">
        <v>72395</v>
      </c>
      <c r="C875" s="17" t="s">
        <v>24</v>
      </c>
      <c r="D875" s="18" t="s">
        <v>1370</v>
      </c>
      <c r="E875" s="17" t="s">
        <v>1186</v>
      </c>
      <c r="F875" s="19">
        <v>3</v>
      </c>
      <c r="G875" s="20"/>
      <c r="H875" s="20">
        <f t="shared" si="198"/>
        <v>0</v>
      </c>
      <c r="I875" s="20">
        <f t="shared" si="199"/>
        <v>0</v>
      </c>
      <c r="J875" s="1"/>
      <c r="K875" s="1"/>
    </row>
    <row r="876" spans="1:11" ht="12.75" customHeight="1" outlineLevel="1">
      <c r="A876" s="17" t="s">
        <v>1422</v>
      </c>
      <c r="B876" s="17">
        <v>70372</v>
      </c>
      <c r="C876" s="17" t="s">
        <v>24</v>
      </c>
      <c r="D876" s="18" t="s">
        <v>1372</v>
      </c>
      <c r="E876" s="17" t="s">
        <v>1186</v>
      </c>
      <c r="F876" s="19">
        <v>13</v>
      </c>
      <c r="G876" s="20"/>
      <c r="H876" s="20">
        <f t="shared" si="198"/>
        <v>0</v>
      </c>
      <c r="I876" s="20">
        <f t="shared" si="199"/>
        <v>0</v>
      </c>
      <c r="J876" s="1"/>
      <c r="K876" s="1"/>
    </row>
    <row r="877" spans="1:11" ht="12.75" customHeight="1" outlineLevel="1">
      <c r="A877" s="17" t="s">
        <v>1423</v>
      </c>
      <c r="B877" s="17">
        <v>70392</v>
      </c>
      <c r="C877" s="17" t="s">
        <v>24</v>
      </c>
      <c r="D877" s="18" t="s">
        <v>1374</v>
      </c>
      <c r="E877" s="17" t="s">
        <v>1186</v>
      </c>
      <c r="F877" s="19">
        <v>13</v>
      </c>
      <c r="G877" s="20"/>
      <c r="H877" s="20">
        <f t="shared" si="198"/>
        <v>0</v>
      </c>
      <c r="I877" s="20">
        <f t="shared" si="199"/>
        <v>0</v>
      </c>
      <c r="J877" s="1"/>
      <c r="K877" s="1"/>
    </row>
    <row r="878" spans="1:11" ht="12.75" customHeight="1" outlineLevel="1">
      <c r="A878" s="17" t="s">
        <v>1424</v>
      </c>
      <c r="B878" s="17">
        <v>71862</v>
      </c>
      <c r="C878" s="17" t="s">
        <v>24</v>
      </c>
      <c r="D878" s="18" t="s">
        <v>1376</v>
      </c>
      <c r="E878" s="17" t="s">
        <v>1186</v>
      </c>
      <c r="F878" s="19">
        <v>13</v>
      </c>
      <c r="G878" s="20"/>
      <c r="H878" s="20">
        <f t="shared" si="198"/>
        <v>0</v>
      </c>
      <c r="I878" s="20">
        <f t="shared" si="199"/>
        <v>0</v>
      </c>
      <c r="J878" s="1"/>
      <c r="K878" s="1"/>
    </row>
    <row r="879" spans="1:11" ht="12.75" customHeight="1" outlineLevel="1">
      <c r="A879" s="17" t="s">
        <v>1425</v>
      </c>
      <c r="B879" s="17">
        <v>71609</v>
      </c>
      <c r="C879" s="17" t="s">
        <v>24</v>
      </c>
      <c r="D879" s="18" t="s">
        <v>1378</v>
      </c>
      <c r="E879" s="17" t="s">
        <v>1186</v>
      </c>
      <c r="F879" s="19">
        <v>1</v>
      </c>
      <c r="G879" s="20"/>
      <c r="H879" s="20">
        <f t="shared" si="198"/>
        <v>0</v>
      </c>
      <c r="I879" s="20">
        <f t="shared" si="199"/>
        <v>0</v>
      </c>
      <c r="J879" s="1"/>
      <c r="K879" s="1"/>
    </row>
    <row r="880" spans="1:11" ht="12.75" customHeight="1" outlineLevel="1">
      <c r="A880" s="17" t="s">
        <v>1426</v>
      </c>
      <c r="B880" s="17">
        <v>71539</v>
      </c>
      <c r="C880" s="17" t="s">
        <v>24</v>
      </c>
      <c r="D880" s="18" t="s">
        <v>1380</v>
      </c>
      <c r="E880" s="17" t="s">
        <v>1186</v>
      </c>
      <c r="F880" s="19">
        <v>1</v>
      </c>
      <c r="G880" s="20"/>
      <c r="H880" s="20">
        <f t="shared" si="198"/>
        <v>0</v>
      </c>
      <c r="I880" s="20">
        <f t="shared" si="199"/>
        <v>0</v>
      </c>
      <c r="J880" s="1"/>
      <c r="K880" s="1"/>
    </row>
    <row r="881" spans="1:11" ht="12.75" customHeight="1" outlineLevel="1">
      <c r="A881" s="17" t="s">
        <v>1427</v>
      </c>
      <c r="B881" s="17">
        <v>72460</v>
      </c>
      <c r="C881" s="17" t="s">
        <v>24</v>
      </c>
      <c r="D881" s="18" t="s">
        <v>1382</v>
      </c>
      <c r="E881" s="17" t="s">
        <v>1186</v>
      </c>
      <c r="F881" s="19">
        <v>1</v>
      </c>
      <c r="G881" s="20"/>
      <c r="H881" s="20">
        <f t="shared" si="198"/>
        <v>0</v>
      </c>
      <c r="I881" s="20">
        <f t="shared" si="199"/>
        <v>0</v>
      </c>
      <c r="J881" s="1"/>
      <c r="K881" s="1"/>
    </row>
    <row r="882" spans="1:11" ht="12.75" customHeight="1" outlineLevel="1">
      <c r="A882" s="17" t="s">
        <v>1428</v>
      </c>
      <c r="B882" s="17">
        <v>71443</v>
      </c>
      <c r="C882" s="17" t="s">
        <v>24</v>
      </c>
      <c r="D882" s="18" t="s">
        <v>1384</v>
      </c>
      <c r="E882" s="17" t="s">
        <v>1186</v>
      </c>
      <c r="F882" s="19">
        <v>1</v>
      </c>
      <c r="G882" s="20"/>
      <c r="H882" s="20">
        <f t="shared" si="198"/>
        <v>0</v>
      </c>
      <c r="I882" s="20">
        <f t="shared" si="199"/>
        <v>0</v>
      </c>
      <c r="J882" s="1"/>
      <c r="K882" s="1"/>
    </row>
    <row r="883" spans="1:11" ht="12.75" customHeight="1" outlineLevel="1">
      <c r="A883" s="17" t="s">
        <v>1429</v>
      </c>
      <c r="B883" s="17">
        <v>70422</v>
      </c>
      <c r="C883" s="17" t="s">
        <v>24</v>
      </c>
      <c r="D883" s="18" t="s">
        <v>1229</v>
      </c>
      <c r="E883" s="17" t="s">
        <v>1223</v>
      </c>
      <c r="F883" s="19">
        <v>3</v>
      </c>
      <c r="G883" s="20"/>
      <c r="H883" s="20">
        <f t="shared" si="198"/>
        <v>0</v>
      </c>
      <c r="I883" s="20">
        <f t="shared" si="199"/>
        <v>0</v>
      </c>
      <c r="J883" s="1"/>
      <c r="K883" s="1"/>
    </row>
    <row r="884" spans="1:11" ht="12.75" customHeight="1" outlineLevel="1">
      <c r="A884" s="17" t="s">
        <v>1430</v>
      </c>
      <c r="B884" s="17">
        <v>81894</v>
      </c>
      <c r="C884" s="17" t="s">
        <v>24</v>
      </c>
      <c r="D884" s="18" t="s">
        <v>1387</v>
      </c>
      <c r="E884" s="17" t="s">
        <v>1186</v>
      </c>
      <c r="F884" s="19">
        <v>1</v>
      </c>
      <c r="G884" s="20"/>
      <c r="H884" s="20">
        <f t="shared" si="198"/>
        <v>0</v>
      </c>
      <c r="I884" s="20">
        <f t="shared" si="199"/>
        <v>0</v>
      </c>
      <c r="J884" s="1"/>
      <c r="K884" s="1"/>
    </row>
    <row r="885" spans="1:11" ht="12.75" customHeight="1" outlineLevel="1">
      <c r="A885" s="17" t="s">
        <v>1431</v>
      </c>
      <c r="B885" s="17">
        <v>70582</v>
      </c>
      <c r="C885" s="17" t="s">
        <v>24</v>
      </c>
      <c r="D885" s="18" t="s">
        <v>1316</v>
      </c>
      <c r="E885" s="17" t="s">
        <v>1199</v>
      </c>
      <c r="F885" s="19">
        <v>15</v>
      </c>
      <c r="G885" s="20"/>
      <c r="H885" s="20">
        <f t="shared" si="198"/>
        <v>0</v>
      </c>
      <c r="I885" s="20">
        <f t="shared" si="199"/>
        <v>0</v>
      </c>
      <c r="J885" s="1"/>
      <c r="K885" s="1"/>
    </row>
    <row r="886" spans="1:11" ht="12.75" customHeight="1" outlineLevel="1">
      <c r="A886" s="17" t="s">
        <v>1432</v>
      </c>
      <c r="B886" s="17">
        <v>70581</v>
      </c>
      <c r="C886" s="17" t="s">
        <v>24</v>
      </c>
      <c r="D886" s="18" t="s">
        <v>1390</v>
      </c>
      <c r="E886" s="17" t="s">
        <v>1199</v>
      </c>
      <c r="F886" s="19">
        <v>35</v>
      </c>
      <c r="G886" s="20"/>
      <c r="H886" s="20">
        <f t="shared" si="198"/>
        <v>0</v>
      </c>
      <c r="I886" s="20">
        <f t="shared" si="199"/>
        <v>0</v>
      </c>
      <c r="J886" s="1"/>
      <c r="K886" s="1"/>
    </row>
    <row r="887" spans="1:11" ht="12.75" customHeight="1" outlineLevel="1">
      <c r="A887" s="17" t="s">
        <v>1433</v>
      </c>
      <c r="B887" s="17" t="s">
        <v>1152</v>
      </c>
      <c r="C887" s="17" t="s">
        <v>1434</v>
      </c>
      <c r="D887" s="18" t="s">
        <v>1435</v>
      </c>
      <c r="E887" s="17" t="s">
        <v>1186</v>
      </c>
      <c r="F887" s="19">
        <v>1</v>
      </c>
      <c r="G887" s="20"/>
      <c r="H887" s="20">
        <f t="shared" si="198"/>
        <v>0</v>
      </c>
      <c r="I887" s="20">
        <f t="shared" si="199"/>
        <v>0</v>
      </c>
      <c r="J887" s="1"/>
      <c r="K887" s="1"/>
    </row>
    <row r="888" spans="1:11" ht="12.75" customHeight="1" outlineLevel="1">
      <c r="A888" s="17" t="s">
        <v>1436</v>
      </c>
      <c r="B888" s="17" t="s">
        <v>1152</v>
      </c>
      <c r="C888" s="17" t="s">
        <v>1400</v>
      </c>
      <c r="D888" s="18" t="s">
        <v>1401</v>
      </c>
      <c r="E888" s="17" t="s">
        <v>1186</v>
      </c>
      <c r="F888" s="19">
        <v>1</v>
      </c>
      <c r="G888" s="20"/>
      <c r="H888" s="20">
        <f t="shared" si="198"/>
        <v>0</v>
      </c>
      <c r="I888" s="20">
        <f t="shared" si="199"/>
        <v>0</v>
      </c>
      <c r="J888" s="1"/>
      <c r="K888" s="1"/>
    </row>
    <row r="889" spans="1:11" ht="12.75" customHeight="1" outlineLevel="1">
      <c r="A889" s="24" t="s">
        <v>1437</v>
      </c>
      <c r="B889" s="24"/>
      <c r="C889" s="24"/>
      <c r="D889" s="21" t="s">
        <v>1438</v>
      </c>
      <c r="E889" s="17"/>
      <c r="F889" s="19"/>
      <c r="G889" s="20"/>
      <c r="H889" s="20"/>
      <c r="I889" s="20"/>
      <c r="J889" s="1"/>
      <c r="K889" s="1"/>
    </row>
    <row r="890" spans="1:11" ht="12.75" customHeight="1" outlineLevel="1">
      <c r="A890" s="17" t="s">
        <v>1439</v>
      </c>
      <c r="B890" s="17">
        <v>71381</v>
      </c>
      <c r="C890" s="17" t="s">
        <v>24</v>
      </c>
      <c r="D890" s="18" t="s">
        <v>1203</v>
      </c>
      <c r="E890" s="17" t="s">
        <v>1186</v>
      </c>
      <c r="F890" s="19">
        <v>3</v>
      </c>
      <c r="G890" s="20"/>
      <c r="H890" s="20">
        <f t="shared" ref="H890:H914" si="200">TRUNC(G890*(1+$G$3),2)</f>
        <v>0</v>
      </c>
      <c r="I890" s="20">
        <f t="shared" ref="I890:I914" si="201">H890*F890</f>
        <v>0</v>
      </c>
      <c r="J890" s="1"/>
      <c r="K890" s="1"/>
    </row>
    <row r="891" spans="1:11" ht="12.75" customHeight="1" outlineLevel="1">
      <c r="A891" s="17" t="s">
        <v>1440</v>
      </c>
      <c r="B891" s="17">
        <v>70541</v>
      </c>
      <c r="C891" s="17" t="s">
        <v>24</v>
      </c>
      <c r="D891" s="18" t="s">
        <v>1352</v>
      </c>
      <c r="E891" s="17" t="s">
        <v>1199</v>
      </c>
      <c r="F891" s="19">
        <v>14</v>
      </c>
      <c r="G891" s="20"/>
      <c r="H891" s="20">
        <f t="shared" si="200"/>
        <v>0</v>
      </c>
      <c r="I891" s="20">
        <f t="shared" si="201"/>
        <v>0</v>
      </c>
      <c r="J891" s="1"/>
      <c r="K891" s="1"/>
    </row>
    <row r="892" spans="1:11" ht="12.75" customHeight="1" outlineLevel="1">
      <c r="A892" s="17" t="s">
        <v>1441</v>
      </c>
      <c r="B892" s="17">
        <v>71197</v>
      </c>
      <c r="C892" s="17" t="s">
        <v>24</v>
      </c>
      <c r="D892" s="18" t="s">
        <v>1354</v>
      </c>
      <c r="E892" s="17" t="s">
        <v>1199</v>
      </c>
      <c r="F892" s="19">
        <v>10</v>
      </c>
      <c r="G892" s="20"/>
      <c r="H892" s="20">
        <f t="shared" si="200"/>
        <v>0</v>
      </c>
      <c r="I892" s="20">
        <f t="shared" si="201"/>
        <v>0</v>
      </c>
      <c r="J892" s="1"/>
      <c r="K892" s="1"/>
    </row>
    <row r="893" spans="1:11" ht="12.75" customHeight="1" outlineLevel="1">
      <c r="A893" s="17" t="s">
        <v>1442</v>
      </c>
      <c r="B893" s="17">
        <v>40101</v>
      </c>
      <c r="C893" s="17" t="s">
        <v>24</v>
      </c>
      <c r="D893" s="18" t="s">
        <v>481</v>
      </c>
      <c r="E893" s="17" t="s">
        <v>1205</v>
      </c>
      <c r="F893" s="19">
        <v>1.5</v>
      </c>
      <c r="G893" s="20"/>
      <c r="H893" s="20">
        <f t="shared" si="200"/>
        <v>0</v>
      </c>
      <c r="I893" s="20">
        <f t="shared" si="201"/>
        <v>0</v>
      </c>
      <c r="J893" s="1"/>
      <c r="K893" s="1"/>
    </row>
    <row r="894" spans="1:11" ht="12.75" customHeight="1" outlineLevel="1">
      <c r="A894" s="17" t="s">
        <v>1443</v>
      </c>
      <c r="B894" s="17">
        <v>40902</v>
      </c>
      <c r="C894" s="17" t="s">
        <v>24</v>
      </c>
      <c r="D894" s="18" t="s">
        <v>277</v>
      </c>
      <c r="E894" s="17" t="s">
        <v>1205</v>
      </c>
      <c r="F894" s="19">
        <v>1.5</v>
      </c>
      <c r="G894" s="20"/>
      <c r="H894" s="20">
        <f t="shared" si="200"/>
        <v>0</v>
      </c>
      <c r="I894" s="20">
        <f t="shared" si="201"/>
        <v>0</v>
      </c>
      <c r="J894" s="1"/>
      <c r="K894" s="1"/>
    </row>
    <row r="895" spans="1:11" ht="12.75" customHeight="1" outlineLevel="1">
      <c r="A895" s="17" t="s">
        <v>1444</v>
      </c>
      <c r="B895" s="17">
        <v>71212</v>
      </c>
      <c r="C895" s="17" t="s">
        <v>24</v>
      </c>
      <c r="D895" s="18" t="s">
        <v>1358</v>
      </c>
      <c r="E895" s="17" t="s">
        <v>1199</v>
      </c>
      <c r="F895" s="19">
        <v>12</v>
      </c>
      <c r="G895" s="20"/>
      <c r="H895" s="20">
        <f t="shared" si="200"/>
        <v>0</v>
      </c>
      <c r="I895" s="20">
        <f t="shared" si="201"/>
        <v>0</v>
      </c>
      <c r="J895" s="1"/>
      <c r="K895" s="1"/>
    </row>
    <row r="896" spans="1:11" ht="12.75" customHeight="1" outlineLevel="1">
      <c r="A896" s="17" t="s">
        <v>1445</v>
      </c>
      <c r="B896" s="17">
        <v>71702</v>
      </c>
      <c r="C896" s="17" t="s">
        <v>24</v>
      </c>
      <c r="D896" s="18" t="s">
        <v>1360</v>
      </c>
      <c r="E896" s="17" t="s">
        <v>1186</v>
      </c>
      <c r="F896" s="19">
        <v>8</v>
      </c>
      <c r="G896" s="20"/>
      <c r="H896" s="20">
        <f t="shared" si="200"/>
        <v>0</v>
      </c>
      <c r="I896" s="20">
        <f t="shared" si="201"/>
        <v>0</v>
      </c>
      <c r="J896" s="1"/>
      <c r="K896" s="1"/>
    </row>
    <row r="897" spans="1:11" ht="12.75" customHeight="1" outlineLevel="1">
      <c r="A897" s="17" t="s">
        <v>1446</v>
      </c>
      <c r="B897" s="17">
        <v>71122</v>
      </c>
      <c r="C897" s="17" t="s">
        <v>24</v>
      </c>
      <c r="D897" s="18" t="s">
        <v>1362</v>
      </c>
      <c r="E897" s="17" t="s">
        <v>1186</v>
      </c>
      <c r="F897" s="19">
        <v>5</v>
      </c>
      <c r="G897" s="20"/>
      <c r="H897" s="20">
        <f t="shared" si="200"/>
        <v>0</v>
      </c>
      <c r="I897" s="20">
        <f t="shared" si="201"/>
        <v>0</v>
      </c>
      <c r="J897" s="1"/>
      <c r="K897" s="1"/>
    </row>
    <row r="898" spans="1:11" ht="12.75" customHeight="1" outlineLevel="1">
      <c r="A898" s="17" t="s">
        <v>1447</v>
      </c>
      <c r="B898" s="17">
        <v>70929</v>
      </c>
      <c r="C898" s="17" t="s">
        <v>24</v>
      </c>
      <c r="D898" s="18" t="s">
        <v>1364</v>
      </c>
      <c r="E898" s="17" t="s">
        <v>1186</v>
      </c>
      <c r="F898" s="19">
        <v>4</v>
      </c>
      <c r="G898" s="20"/>
      <c r="H898" s="20">
        <f t="shared" si="200"/>
        <v>0</v>
      </c>
      <c r="I898" s="20">
        <f t="shared" si="201"/>
        <v>0</v>
      </c>
      <c r="J898" s="1"/>
      <c r="K898" s="1"/>
    </row>
    <row r="899" spans="1:11" ht="12.75" customHeight="1" outlineLevel="1">
      <c r="A899" s="17" t="s">
        <v>1448</v>
      </c>
      <c r="B899" s="17">
        <v>70931</v>
      </c>
      <c r="C899" s="17" t="s">
        <v>24</v>
      </c>
      <c r="D899" s="18" t="s">
        <v>1366</v>
      </c>
      <c r="E899" s="17" t="s">
        <v>1186</v>
      </c>
      <c r="F899" s="19">
        <v>5</v>
      </c>
      <c r="G899" s="20"/>
      <c r="H899" s="20">
        <f t="shared" si="200"/>
        <v>0</v>
      </c>
      <c r="I899" s="20">
        <f t="shared" si="201"/>
        <v>0</v>
      </c>
      <c r="J899" s="1"/>
      <c r="K899" s="1"/>
    </row>
    <row r="900" spans="1:11" ht="12.75" customHeight="1" outlineLevel="1">
      <c r="A900" s="17" t="s">
        <v>1449</v>
      </c>
      <c r="B900" s="17">
        <v>70933</v>
      </c>
      <c r="C900" s="17" t="s">
        <v>24</v>
      </c>
      <c r="D900" s="18" t="s">
        <v>1368</v>
      </c>
      <c r="E900" s="17" t="s">
        <v>1186</v>
      </c>
      <c r="F900" s="19">
        <v>15</v>
      </c>
      <c r="G900" s="20"/>
      <c r="H900" s="20">
        <f t="shared" si="200"/>
        <v>0</v>
      </c>
      <c r="I900" s="20">
        <f t="shared" si="201"/>
        <v>0</v>
      </c>
      <c r="J900" s="1"/>
      <c r="K900" s="1"/>
    </row>
    <row r="901" spans="1:11" ht="12.75" customHeight="1" outlineLevel="1">
      <c r="A901" s="17" t="s">
        <v>1450</v>
      </c>
      <c r="B901" s="17">
        <v>72395</v>
      </c>
      <c r="C901" s="17" t="s">
        <v>24</v>
      </c>
      <c r="D901" s="18" t="s">
        <v>1370</v>
      </c>
      <c r="E901" s="17" t="s">
        <v>1186</v>
      </c>
      <c r="F901" s="19">
        <v>3</v>
      </c>
      <c r="G901" s="20"/>
      <c r="H901" s="20">
        <f t="shared" si="200"/>
        <v>0</v>
      </c>
      <c r="I901" s="20">
        <f t="shared" si="201"/>
        <v>0</v>
      </c>
      <c r="J901" s="1"/>
      <c r="K901" s="1"/>
    </row>
    <row r="902" spans="1:11" ht="12.75" customHeight="1" outlineLevel="1">
      <c r="A902" s="17" t="s">
        <v>1451</v>
      </c>
      <c r="B902" s="17">
        <v>70372</v>
      </c>
      <c r="C902" s="17" t="s">
        <v>24</v>
      </c>
      <c r="D902" s="18" t="s">
        <v>1372</v>
      </c>
      <c r="E902" s="17" t="s">
        <v>1186</v>
      </c>
      <c r="F902" s="19">
        <v>13</v>
      </c>
      <c r="G902" s="20"/>
      <c r="H902" s="20">
        <f t="shared" si="200"/>
        <v>0</v>
      </c>
      <c r="I902" s="20">
        <f t="shared" si="201"/>
        <v>0</v>
      </c>
      <c r="J902" s="1"/>
      <c r="K902" s="1"/>
    </row>
    <row r="903" spans="1:11" ht="12.75" customHeight="1" outlineLevel="1">
      <c r="A903" s="17" t="s">
        <v>1452</v>
      </c>
      <c r="B903" s="17">
        <v>70392</v>
      </c>
      <c r="C903" s="17" t="s">
        <v>24</v>
      </c>
      <c r="D903" s="18" t="s">
        <v>1374</v>
      </c>
      <c r="E903" s="17" t="s">
        <v>1186</v>
      </c>
      <c r="F903" s="19">
        <v>13</v>
      </c>
      <c r="G903" s="20"/>
      <c r="H903" s="20">
        <f t="shared" si="200"/>
        <v>0</v>
      </c>
      <c r="I903" s="20">
        <f t="shared" si="201"/>
        <v>0</v>
      </c>
      <c r="J903" s="1"/>
      <c r="K903" s="1"/>
    </row>
    <row r="904" spans="1:11" ht="12.75" customHeight="1" outlineLevel="1">
      <c r="A904" s="17" t="s">
        <v>1453</v>
      </c>
      <c r="B904" s="17">
        <v>71862</v>
      </c>
      <c r="C904" s="17" t="s">
        <v>24</v>
      </c>
      <c r="D904" s="18" t="s">
        <v>1376</v>
      </c>
      <c r="E904" s="17" t="s">
        <v>1186</v>
      </c>
      <c r="F904" s="19">
        <v>13</v>
      </c>
      <c r="G904" s="20"/>
      <c r="H904" s="20">
        <f t="shared" si="200"/>
        <v>0</v>
      </c>
      <c r="I904" s="20">
        <f t="shared" si="201"/>
        <v>0</v>
      </c>
      <c r="J904" s="1"/>
      <c r="K904" s="1"/>
    </row>
    <row r="905" spans="1:11" ht="12.75" customHeight="1" outlineLevel="1">
      <c r="A905" s="17" t="s">
        <v>1454</v>
      </c>
      <c r="B905" s="17">
        <v>71609</v>
      </c>
      <c r="C905" s="17" t="s">
        <v>24</v>
      </c>
      <c r="D905" s="18" t="s">
        <v>1378</v>
      </c>
      <c r="E905" s="17" t="s">
        <v>1186</v>
      </c>
      <c r="F905" s="19">
        <v>1</v>
      </c>
      <c r="G905" s="20"/>
      <c r="H905" s="20">
        <f t="shared" si="200"/>
        <v>0</v>
      </c>
      <c r="I905" s="20">
        <f t="shared" si="201"/>
        <v>0</v>
      </c>
      <c r="J905" s="1"/>
      <c r="K905" s="1"/>
    </row>
    <row r="906" spans="1:11" ht="12.75" customHeight="1" outlineLevel="1">
      <c r="A906" s="17" t="s">
        <v>1455</v>
      </c>
      <c r="B906" s="17">
        <v>71539</v>
      </c>
      <c r="C906" s="17" t="s">
        <v>24</v>
      </c>
      <c r="D906" s="18" t="s">
        <v>1380</v>
      </c>
      <c r="E906" s="17" t="s">
        <v>1186</v>
      </c>
      <c r="F906" s="19">
        <v>1</v>
      </c>
      <c r="G906" s="20"/>
      <c r="H906" s="20">
        <f t="shared" si="200"/>
        <v>0</v>
      </c>
      <c r="I906" s="20">
        <f t="shared" si="201"/>
        <v>0</v>
      </c>
      <c r="J906" s="1"/>
      <c r="K906" s="1"/>
    </row>
    <row r="907" spans="1:11" ht="12.75" customHeight="1" outlineLevel="1">
      <c r="A907" s="17" t="s">
        <v>1456</v>
      </c>
      <c r="B907" s="17">
        <v>72460</v>
      </c>
      <c r="C907" s="17" t="s">
        <v>24</v>
      </c>
      <c r="D907" s="18" t="s">
        <v>1382</v>
      </c>
      <c r="E907" s="17" t="s">
        <v>1186</v>
      </c>
      <c r="F907" s="19">
        <v>1</v>
      </c>
      <c r="G907" s="20"/>
      <c r="H907" s="20">
        <f t="shared" si="200"/>
        <v>0</v>
      </c>
      <c r="I907" s="20">
        <f t="shared" si="201"/>
        <v>0</v>
      </c>
      <c r="J907" s="1"/>
      <c r="K907" s="1"/>
    </row>
    <row r="908" spans="1:11" ht="12.75" customHeight="1" outlineLevel="1">
      <c r="A908" s="17" t="s">
        <v>1457</v>
      </c>
      <c r="B908" s="17">
        <v>71443</v>
      </c>
      <c r="C908" s="17" t="s">
        <v>24</v>
      </c>
      <c r="D908" s="18" t="s">
        <v>1384</v>
      </c>
      <c r="E908" s="17" t="s">
        <v>1186</v>
      </c>
      <c r="F908" s="19">
        <v>1</v>
      </c>
      <c r="G908" s="20"/>
      <c r="H908" s="20">
        <f t="shared" si="200"/>
        <v>0</v>
      </c>
      <c r="I908" s="20">
        <f t="shared" si="201"/>
        <v>0</v>
      </c>
      <c r="J908" s="1"/>
      <c r="K908" s="1"/>
    </row>
    <row r="909" spans="1:11" ht="12.75" customHeight="1" outlineLevel="1">
      <c r="A909" s="17" t="s">
        <v>1458</v>
      </c>
      <c r="B909" s="17">
        <v>70422</v>
      </c>
      <c r="C909" s="17" t="s">
        <v>24</v>
      </c>
      <c r="D909" s="18" t="s">
        <v>1229</v>
      </c>
      <c r="E909" s="17" t="s">
        <v>1223</v>
      </c>
      <c r="F909" s="19">
        <v>3</v>
      </c>
      <c r="G909" s="20"/>
      <c r="H909" s="20">
        <f t="shared" si="200"/>
        <v>0</v>
      </c>
      <c r="I909" s="20">
        <f t="shared" si="201"/>
        <v>0</v>
      </c>
      <c r="J909" s="1"/>
      <c r="K909" s="1"/>
    </row>
    <row r="910" spans="1:11" ht="12.75" customHeight="1" outlineLevel="1">
      <c r="A910" s="17" t="s">
        <v>1459</v>
      </c>
      <c r="B910" s="17">
        <v>81894</v>
      </c>
      <c r="C910" s="17" t="s">
        <v>24</v>
      </c>
      <c r="D910" s="18" t="s">
        <v>1387</v>
      </c>
      <c r="E910" s="17" t="s">
        <v>1186</v>
      </c>
      <c r="F910" s="19">
        <v>1</v>
      </c>
      <c r="G910" s="20"/>
      <c r="H910" s="20">
        <f t="shared" si="200"/>
        <v>0</v>
      </c>
      <c r="I910" s="20">
        <f t="shared" si="201"/>
        <v>0</v>
      </c>
      <c r="J910" s="1"/>
      <c r="K910" s="1"/>
    </row>
    <row r="911" spans="1:11" ht="12.75" customHeight="1" outlineLevel="1">
      <c r="A911" s="17" t="s">
        <v>1460</v>
      </c>
      <c r="B911" s="17">
        <v>70582</v>
      </c>
      <c r="C911" s="17" t="s">
        <v>24</v>
      </c>
      <c r="D911" s="18" t="s">
        <v>1316</v>
      </c>
      <c r="E911" s="17" t="s">
        <v>1199</v>
      </c>
      <c r="F911" s="19">
        <v>15</v>
      </c>
      <c r="G911" s="20"/>
      <c r="H911" s="20">
        <f t="shared" si="200"/>
        <v>0</v>
      </c>
      <c r="I911" s="20">
        <f t="shared" si="201"/>
        <v>0</v>
      </c>
      <c r="J911" s="1"/>
      <c r="K911" s="1"/>
    </row>
    <row r="912" spans="1:11" ht="12.75" customHeight="1" outlineLevel="1">
      <c r="A912" s="17" t="s">
        <v>1461</v>
      </c>
      <c r="B912" s="17">
        <v>70581</v>
      </c>
      <c r="C912" s="17" t="s">
        <v>24</v>
      </c>
      <c r="D912" s="18" t="s">
        <v>1390</v>
      </c>
      <c r="E912" s="17" t="s">
        <v>1199</v>
      </c>
      <c r="F912" s="19">
        <v>35</v>
      </c>
      <c r="G912" s="20"/>
      <c r="H912" s="20">
        <f t="shared" si="200"/>
        <v>0</v>
      </c>
      <c r="I912" s="20">
        <f t="shared" si="201"/>
        <v>0</v>
      </c>
      <c r="J912" s="1"/>
      <c r="K912" s="1"/>
    </row>
    <row r="913" spans="1:11" ht="12.75" customHeight="1" outlineLevel="1">
      <c r="A913" s="17" t="s">
        <v>1462</v>
      </c>
      <c r="B913" s="17" t="s">
        <v>1152</v>
      </c>
      <c r="C913" s="17" t="s">
        <v>1463</v>
      </c>
      <c r="D913" s="18" t="s">
        <v>1464</v>
      </c>
      <c r="E913" s="17" t="s">
        <v>1186</v>
      </c>
      <c r="F913" s="19">
        <v>1</v>
      </c>
      <c r="G913" s="20"/>
      <c r="H913" s="20">
        <f t="shared" si="200"/>
        <v>0</v>
      </c>
      <c r="I913" s="20">
        <f t="shared" si="201"/>
        <v>0</v>
      </c>
      <c r="J913" s="1"/>
      <c r="K913" s="1"/>
    </row>
    <row r="914" spans="1:11" ht="12.75" customHeight="1" outlineLevel="1">
      <c r="A914" s="17" t="s">
        <v>1465</v>
      </c>
      <c r="B914" s="17" t="s">
        <v>1152</v>
      </c>
      <c r="C914" s="17" t="s">
        <v>1400</v>
      </c>
      <c r="D914" s="18" t="s">
        <v>1401</v>
      </c>
      <c r="E914" s="17" t="s">
        <v>1186</v>
      </c>
      <c r="F914" s="19">
        <v>1</v>
      </c>
      <c r="G914" s="20"/>
      <c r="H914" s="20">
        <f t="shared" si="200"/>
        <v>0</v>
      </c>
      <c r="I914" s="20">
        <f t="shared" si="201"/>
        <v>0</v>
      </c>
      <c r="J914" s="1"/>
      <c r="K914" s="1"/>
    </row>
    <row r="915" spans="1:11" ht="12.75" customHeight="1" outlineLevel="1">
      <c r="A915" s="24" t="s">
        <v>1466</v>
      </c>
      <c r="B915" s="24"/>
      <c r="C915" s="24"/>
      <c r="D915" s="21" t="s">
        <v>1467</v>
      </c>
      <c r="E915" s="17"/>
      <c r="F915" s="19"/>
      <c r="G915" s="20"/>
      <c r="H915" s="20"/>
      <c r="I915" s="20"/>
      <c r="J915" s="1"/>
      <c r="K915" s="1"/>
    </row>
    <row r="916" spans="1:11" ht="12.75" customHeight="1" outlineLevel="1">
      <c r="A916" s="24" t="s">
        <v>1468</v>
      </c>
      <c r="B916" s="24"/>
      <c r="C916" s="24"/>
      <c r="D916" s="21" t="s">
        <v>1469</v>
      </c>
      <c r="E916" s="17"/>
      <c r="F916" s="19"/>
      <c r="G916" s="20"/>
      <c r="H916" s="20"/>
      <c r="I916" s="20"/>
      <c r="J916" s="1"/>
      <c r="K916" s="1"/>
    </row>
    <row r="917" spans="1:11" ht="12.75" customHeight="1" outlineLevel="1">
      <c r="A917" s="17" t="s">
        <v>1470</v>
      </c>
      <c r="B917" s="17">
        <v>70282</v>
      </c>
      <c r="C917" s="17" t="s">
        <v>24</v>
      </c>
      <c r="D917" s="18" t="s">
        <v>1471</v>
      </c>
      <c r="E917" s="17" t="s">
        <v>1186</v>
      </c>
      <c r="F917" s="19">
        <v>3</v>
      </c>
      <c r="G917" s="20"/>
      <c r="H917" s="20">
        <f t="shared" ref="H917:H933" si="202">TRUNC(G917*(1+$G$3),2)</f>
        <v>0</v>
      </c>
      <c r="I917" s="20">
        <f t="shared" ref="I917:I933" si="203">H917*F917</f>
        <v>0</v>
      </c>
      <c r="J917" s="1"/>
      <c r="K917" s="1"/>
    </row>
    <row r="918" spans="1:11" ht="12.75" customHeight="1" outlineLevel="1">
      <c r="A918" s="17" t="s">
        <v>1472</v>
      </c>
      <c r="B918" s="17">
        <v>71214</v>
      </c>
      <c r="C918" s="17" t="s">
        <v>24</v>
      </c>
      <c r="D918" s="18" t="s">
        <v>1473</v>
      </c>
      <c r="E918" s="17" t="s">
        <v>1199</v>
      </c>
      <c r="F918" s="19">
        <v>9</v>
      </c>
      <c r="G918" s="20"/>
      <c r="H918" s="20">
        <f t="shared" si="202"/>
        <v>0</v>
      </c>
      <c r="I918" s="20">
        <f t="shared" si="203"/>
        <v>0</v>
      </c>
      <c r="J918" s="1"/>
      <c r="K918" s="1"/>
    </row>
    <row r="919" spans="1:11" ht="12.75" customHeight="1" outlineLevel="1">
      <c r="A919" s="17" t="s">
        <v>1474</v>
      </c>
      <c r="B919" s="17">
        <v>71710</v>
      </c>
      <c r="C919" s="17" t="s">
        <v>24</v>
      </c>
      <c r="D919" s="18" t="s">
        <v>1475</v>
      </c>
      <c r="E919" s="17" t="s">
        <v>1186</v>
      </c>
      <c r="F919" s="19">
        <v>3</v>
      </c>
      <c r="G919" s="20"/>
      <c r="H919" s="20">
        <f t="shared" si="202"/>
        <v>0</v>
      </c>
      <c r="I919" s="20">
        <f t="shared" si="203"/>
        <v>0</v>
      </c>
      <c r="J919" s="1"/>
      <c r="K919" s="1"/>
    </row>
    <row r="920" spans="1:11" ht="12.75" customHeight="1" outlineLevel="1">
      <c r="A920" s="17" t="s">
        <v>1476</v>
      </c>
      <c r="B920" s="17">
        <v>71831</v>
      </c>
      <c r="C920" s="17" t="s">
        <v>24</v>
      </c>
      <c r="D920" s="18" t="s">
        <v>1477</v>
      </c>
      <c r="E920" s="17" t="s">
        <v>1186</v>
      </c>
      <c r="F920" s="19">
        <v>3</v>
      </c>
      <c r="G920" s="20"/>
      <c r="H920" s="20">
        <f t="shared" si="202"/>
        <v>0</v>
      </c>
      <c r="I920" s="20">
        <f t="shared" si="203"/>
        <v>0</v>
      </c>
      <c r="J920" s="1"/>
      <c r="K920" s="1"/>
    </row>
    <row r="921" spans="1:11" ht="12.75" customHeight="1" outlineLevel="1">
      <c r="A921" s="17" t="s">
        <v>1478</v>
      </c>
      <c r="B921" s="17" t="s">
        <v>1152</v>
      </c>
      <c r="C921" s="17" t="s">
        <v>1479</v>
      </c>
      <c r="D921" s="18" t="s">
        <v>1480</v>
      </c>
      <c r="E921" s="17" t="s">
        <v>1186</v>
      </c>
      <c r="F921" s="19">
        <v>60</v>
      </c>
      <c r="G921" s="20"/>
      <c r="H921" s="20">
        <f t="shared" si="202"/>
        <v>0</v>
      </c>
      <c r="I921" s="20">
        <f t="shared" si="203"/>
        <v>0</v>
      </c>
      <c r="J921" s="1"/>
      <c r="K921" s="1"/>
    </row>
    <row r="922" spans="1:11" ht="12.75" customHeight="1" outlineLevel="1">
      <c r="A922" s="17" t="s">
        <v>1481</v>
      </c>
      <c r="B922" s="17">
        <v>71471</v>
      </c>
      <c r="C922" s="17" t="s">
        <v>24</v>
      </c>
      <c r="D922" s="18" t="s">
        <v>1482</v>
      </c>
      <c r="E922" s="17" t="s">
        <v>1186</v>
      </c>
      <c r="F922" s="19">
        <v>18</v>
      </c>
      <c r="G922" s="20"/>
      <c r="H922" s="20">
        <f t="shared" si="202"/>
        <v>0</v>
      </c>
      <c r="I922" s="20">
        <f t="shared" si="203"/>
        <v>0</v>
      </c>
      <c r="J922" s="1"/>
      <c r="K922" s="1"/>
    </row>
    <row r="923" spans="1:11" ht="12.75" customHeight="1" outlineLevel="1">
      <c r="A923" s="17" t="s">
        <v>1483</v>
      </c>
      <c r="B923" s="17">
        <v>71470</v>
      </c>
      <c r="C923" s="17" t="s">
        <v>24</v>
      </c>
      <c r="D923" s="18" t="s">
        <v>1484</v>
      </c>
      <c r="E923" s="17" t="s">
        <v>1186</v>
      </c>
      <c r="F923" s="19">
        <v>162</v>
      </c>
      <c r="G923" s="20"/>
      <c r="H923" s="20">
        <f t="shared" si="202"/>
        <v>0</v>
      </c>
      <c r="I923" s="20">
        <f t="shared" si="203"/>
        <v>0</v>
      </c>
      <c r="J923" s="1"/>
      <c r="K923" s="1"/>
    </row>
    <row r="924" spans="1:11" ht="12.75" customHeight="1" outlineLevel="1">
      <c r="A924" s="17" t="s">
        <v>1485</v>
      </c>
      <c r="B924" s="17">
        <v>71202</v>
      </c>
      <c r="C924" s="17" t="s">
        <v>24</v>
      </c>
      <c r="D924" s="18" t="s">
        <v>1227</v>
      </c>
      <c r="E924" s="17" t="s">
        <v>1199</v>
      </c>
      <c r="F924" s="19">
        <v>30</v>
      </c>
      <c r="G924" s="20"/>
      <c r="H924" s="20">
        <f t="shared" si="202"/>
        <v>0</v>
      </c>
      <c r="I924" s="20">
        <f t="shared" si="203"/>
        <v>0</v>
      </c>
      <c r="J924" s="1"/>
      <c r="K924" s="1"/>
    </row>
    <row r="925" spans="1:11" ht="12.75" customHeight="1" outlineLevel="1">
      <c r="A925" s="17" t="s">
        <v>1486</v>
      </c>
      <c r="B925" s="17">
        <v>70352</v>
      </c>
      <c r="C925" s="17" t="s">
        <v>24</v>
      </c>
      <c r="D925" s="18" t="s">
        <v>1487</v>
      </c>
      <c r="E925" s="17" t="s">
        <v>1186</v>
      </c>
      <c r="F925" s="19">
        <v>30</v>
      </c>
      <c r="G925" s="20"/>
      <c r="H925" s="20">
        <f t="shared" si="202"/>
        <v>0</v>
      </c>
      <c r="I925" s="20">
        <f t="shared" si="203"/>
        <v>0</v>
      </c>
      <c r="J925" s="1"/>
      <c r="K925" s="1"/>
    </row>
    <row r="926" spans="1:11" ht="12.75" customHeight="1" outlineLevel="1">
      <c r="A926" s="17" t="s">
        <v>1488</v>
      </c>
      <c r="B926" s="17">
        <v>70392</v>
      </c>
      <c r="C926" s="17" t="s">
        <v>24</v>
      </c>
      <c r="D926" s="18" t="s">
        <v>1374</v>
      </c>
      <c r="E926" s="17" t="s">
        <v>1186</v>
      </c>
      <c r="F926" s="19">
        <v>444</v>
      </c>
      <c r="G926" s="20"/>
      <c r="H926" s="20">
        <f t="shared" si="202"/>
        <v>0</v>
      </c>
      <c r="I926" s="20">
        <f t="shared" si="203"/>
        <v>0</v>
      </c>
      <c r="J926" s="1"/>
      <c r="K926" s="1"/>
    </row>
    <row r="927" spans="1:11" ht="12.75" customHeight="1" outlineLevel="1">
      <c r="A927" s="17" t="s">
        <v>1489</v>
      </c>
      <c r="B927" s="17">
        <v>71862</v>
      </c>
      <c r="C927" s="17" t="s">
        <v>24</v>
      </c>
      <c r="D927" s="18" t="s">
        <v>1376</v>
      </c>
      <c r="E927" s="17" t="s">
        <v>1186</v>
      </c>
      <c r="F927" s="19">
        <v>444</v>
      </c>
      <c r="G927" s="20"/>
      <c r="H927" s="20">
        <f t="shared" si="202"/>
        <v>0</v>
      </c>
      <c r="I927" s="20">
        <f t="shared" si="203"/>
        <v>0</v>
      </c>
      <c r="J927" s="1"/>
      <c r="K927" s="1"/>
    </row>
    <row r="928" spans="1:11" ht="12.75" customHeight="1" outlineLevel="1">
      <c r="A928" s="17" t="s">
        <v>1490</v>
      </c>
      <c r="B928" s="17">
        <v>70543</v>
      </c>
      <c r="C928" s="17" t="s">
        <v>24</v>
      </c>
      <c r="D928" s="18" t="s">
        <v>1491</v>
      </c>
      <c r="E928" s="17" t="s">
        <v>1199</v>
      </c>
      <c r="F928" s="19">
        <v>263.60000000000002</v>
      </c>
      <c r="G928" s="20"/>
      <c r="H928" s="20">
        <f t="shared" si="202"/>
        <v>0</v>
      </c>
      <c r="I928" s="20">
        <f t="shared" si="203"/>
        <v>0</v>
      </c>
      <c r="J928" s="1"/>
      <c r="K928" s="1"/>
    </row>
    <row r="929" spans="1:11" ht="12.75" customHeight="1" outlineLevel="1">
      <c r="A929" s="17" t="s">
        <v>1492</v>
      </c>
      <c r="B929" s="17">
        <v>70544</v>
      </c>
      <c r="C929" s="17" t="s">
        <v>24</v>
      </c>
      <c r="D929" s="18" t="s">
        <v>1198</v>
      </c>
      <c r="E929" s="17" t="s">
        <v>1199</v>
      </c>
      <c r="F929" s="19">
        <v>116.7</v>
      </c>
      <c r="G929" s="20"/>
      <c r="H929" s="20">
        <f t="shared" si="202"/>
        <v>0</v>
      </c>
      <c r="I929" s="20">
        <f t="shared" si="203"/>
        <v>0</v>
      </c>
      <c r="J929" s="1"/>
      <c r="K929" s="1"/>
    </row>
    <row r="930" spans="1:11" ht="12.75" customHeight="1" outlineLevel="1">
      <c r="A930" s="17" t="s">
        <v>1493</v>
      </c>
      <c r="B930" s="17">
        <v>98111</v>
      </c>
      <c r="C930" s="17" t="s">
        <v>18</v>
      </c>
      <c r="D930" s="18" t="s">
        <v>1208</v>
      </c>
      <c r="E930" s="17" t="s">
        <v>146</v>
      </c>
      <c r="F930" s="19">
        <v>10</v>
      </c>
      <c r="G930" s="20"/>
      <c r="H930" s="20">
        <f t="shared" si="202"/>
        <v>0</v>
      </c>
      <c r="I930" s="20">
        <f t="shared" si="203"/>
        <v>0</v>
      </c>
      <c r="J930" s="1"/>
      <c r="K930" s="1"/>
    </row>
    <row r="931" spans="1:11" ht="12.75" customHeight="1" outlineLevel="1">
      <c r="A931" s="17" t="s">
        <v>1494</v>
      </c>
      <c r="B931" s="17">
        <v>71381</v>
      </c>
      <c r="C931" s="17" t="s">
        <v>24</v>
      </c>
      <c r="D931" s="18" t="s">
        <v>1203</v>
      </c>
      <c r="E931" s="17" t="s">
        <v>1186</v>
      </c>
      <c r="F931" s="19">
        <v>10</v>
      </c>
      <c r="G931" s="20"/>
      <c r="H931" s="20">
        <f t="shared" si="202"/>
        <v>0</v>
      </c>
      <c r="I931" s="20">
        <f t="shared" si="203"/>
        <v>0</v>
      </c>
      <c r="J931" s="1"/>
      <c r="K931" s="1"/>
    </row>
    <row r="932" spans="1:11" ht="12.75" customHeight="1" outlineLevel="1">
      <c r="A932" s="17" t="s">
        <v>1495</v>
      </c>
      <c r="B932" s="17">
        <v>40101</v>
      </c>
      <c r="C932" s="17" t="s">
        <v>24</v>
      </c>
      <c r="D932" s="18" t="s">
        <v>481</v>
      </c>
      <c r="E932" s="17" t="s">
        <v>1205</v>
      </c>
      <c r="F932" s="19">
        <v>17.600000000000001</v>
      </c>
      <c r="G932" s="20"/>
      <c r="H932" s="20">
        <f t="shared" si="202"/>
        <v>0</v>
      </c>
      <c r="I932" s="20">
        <f t="shared" si="203"/>
        <v>0</v>
      </c>
      <c r="J932" s="1"/>
      <c r="K932" s="1"/>
    </row>
    <row r="933" spans="1:11" ht="12.75" customHeight="1" outlineLevel="1">
      <c r="A933" s="17" t="s">
        <v>1496</v>
      </c>
      <c r="B933" s="17">
        <v>40902</v>
      </c>
      <c r="C933" s="17" t="s">
        <v>24</v>
      </c>
      <c r="D933" s="18" t="s">
        <v>277</v>
      </c>
      <c r="E933" s="17" t="s">
        <v>1205</v>
      </c>
      <c r="F933" s="19">
        <v>17.600000000000001</v>
      </c>
      <c r="G933" s="20"/>
      <c r="H933" s="20">
        <f t="shared" si="202"/>
        <v>0</v>
      </c>
      <c r="I933" s="20">
        <f t="shared" si="203"/>
        <v>0</v>
      </c>
      <c r="J933" s="1"/>
      <c r="K933" s="1"/>
    </row>
    <row r="934" spans="1:11" ht="12.75" customHeight="1" outlineLevel="1">
      <c r="A934" s="24" t="s">
        <v>1497</v>
      </c>
      <c r="B934" s="24"/>
      <c r="C934" s="24"/>
      <c r="D934" s="21" t="s">
        <v>1498</v>
      </c>
      <c r="E934" s="17"/>
      <c r="F934" s="19"/>
      <c r="G934" s="20"/>
      <c r="H934" s="20"/>
      <c r="I934" s="20"/>
      <c r="J934" s="1"/>
      <c r="K934" s="1"/>
    </row>
    <row r="935" spans="1:11" ht="12.75" customHeight="1" outlineLevel="1">
      <c r="A935" s="17" t="s">
        <v>1499</v>
      </c>
      <c r="B935" s="17">
        <v>71381</v>
      </c>
      <c r="C935" s="17" t="s">
        <v>24</v>
      </c>
      <c r="D935" s="18" t="s">
        <v>1203</v>
      </c>
      <c r="E935" s="17" t="s">
        <v>1186</v>
      </c>
      <c r="F935" s="19">
        <v>3</v>
      </c>
      <c r="G935" s="20"/>
      <c r="H935" s="20">
        <f t="shared" ref="H935:H965" si="204">TRUNC(G935*(1+$G$3),2)</f>
        <v>0</v>
      </c>
      <c r="I935" s="20">
        <f t="shared" ref="I935:I965" si="205">H935*F935</f>
        <v>0</v>
      </c>
      <c r="J935" s="1"/>
      <c r="K935" s="1"/>
    </row>
    <row r="936" spans="1:11" ht="12.75" customHeight="1" outlineLevel="1">
      <c r="A936" s="17" t="s">
        <v>1500</v>
      </c>
      <c r="B936" s="17">
        <v>70542</v>
      </c>
      <c r="C936" s="17" t="s">
        <v>24</v>
      </c>
      <c r="D936" s="18" t="s">
        <v>1501</v>
      </c>
      <c r="E936" s="17" t="s">
        <v>1199</v>
      </c>
      <c r="F936" s="19">
        <v>15</v>
      </c>
      <c r="G936" s="20"/>
      <c r="H936" s="20">
        <f t="shared" si="204"/>
        <v>0</v>
      </c>
      <c r="I936" s="20">
        <f t="shared" si="205"/>
        <v>0</v>
      </c>
      <c r="J936" s="1"/>
      <c r="K936" s="1"/>
    </row>
    <row r="937" spans="1:11" ht="12.75" customHeight="1" outlineLevel="1">
      <c r="A937" s="17" t="s">
        <v>1502</v>
      </c>
      <c r="B937" s="17">
        <v>98111</v>
      </c>
      <c r="C937" s="17" t="s">
        <v>18</v>
      </c>
      <c r="D937" s="18" t="s">
        <v>1208</v>
      </c>
      <c r="E937" s="17" t="s">
        <v>146</v>
      </c>
      <c r="F937" s="19">
        <v>1</v>
      </c>
      <c r="G937" s="20"/>
      <c r="H937" s="20">
        <f t="shared" si="204"/>
        <v>0</v>
      </c>
      <c r="I937" s="20">
        <f t="shared" si="205"/>
        <v>0</v>
      </c>
      <c r="J937" s="1"/>
      <c r="K937" s="1"/>
    </row>
    <row r="938" spans="1:11" ht="12.75" customHeight="1" outlineLevel="1">
      <c r="A938" s="17" t="s">
        <v>1503</v>
      </c>
      <c r="B938" s="17">
        <v>72578</v>
      </c>
      <c r="C938" s="17" t="s">
        <v>24</v>
      </c>
      <c r="D938" s="18" t="s">
        <v>1504</v>
      </c>
      <c r="E938" s="17" t="s">
        <v>1186</v>
      </c>
      <c r="F938" s="19">
        <v>40</v>
      </c>
      <c r="G938" s="20"/>
      <c r="H938" s="20">
        <f t="shared" si="204"/>
        <v>0</v>
      </c>
      <c r="I938" s="20">
        <f t="shared" si="205"/>
        <v>0</v>
      </c>
      <c r="J938" s="1"/>
      <c r="K938" s="1"/>
    </row>
    <row r="939" spans="1:11" ht="12.75" customHeight="1" outlineLevel="1">
      <c r="A939" s="17" t="s">
        <v>1505</v>
      </c>
      <c r="B939" s="17">
        <v>72579</v>
      </c>
      <c r="C939" s="17" t="s">
        <v>24</v>
      </c>
      <c r="D939" s="18" t="s">
        <v>1506</v>
      </c>
      <c r="E939" s="17" t="s">
        <v>1186</v>
      </c>
      <c r="F939" s="19">
        <v>18</v>
      </c>
      <c r="G939" s="20"/>
      <c r="H939" s="20">
        <f t="shared" si="204"/>
        <v>0</v>
      </c>
      <c r="I939" s="20">
        <f t="shared" si="205"/>
        <v>0</v>
      </c>
      <c r="J939" s="1"/>
      <c r="K939" s="1"/>
    </row>
    <row r="940" spans="1:11" ht="12.75" customHeight="1" outlineLevel="1">
      <c r="A940" s="17" t="s">
        <v>1507</v>
      </c>
      <c r="B940" s="17">
        <v>71443</v>
      </c>
      <c r="C940" s="17" t="s">
        <v>24</v>
      </c>
      <c r="D940" s="18" t="s">
        <v>1384</v>
      </c>
      <c r="E940" s="17" t="s">
        <v>1508</v>
      </c>
      <c r="F940" s="19">
        <v>7</v>
      </c>
      <c r="G940" s="20"/>
      <c r="H940" s="20">
        <f t="shared" si="204"/>
        <v>0</v>
      </c>
      <c r="I940" s="20">
        <f t="shared" si="205"/>
        <v>0</v>
      </c>
      <c r="J940" s="1"/>
      <c r="K940" s="1"/>
    </row>
    <row r="941" spans="1:11" ht="12.75" customHeight="1" outlineLevel="1">
      <c r="A941" s="17" t="s">
        <v>1509</v>
      </c>
      <c r="B941" s="17">
        <v>72585</v>
      </c>
      <c r="C941" s="17" t="s">
        <v>24</v>
      </c>
      <c r="D941" s="18" t="s">
        <v>1510</v>
      </c>
      <c r="E941" s="17" t="s">
        <v>1186</v>
      </c>
      <c r="F941" s="19">
        <v>17</v>
      </c>
      <c r="G941" s="20"/>
      <c r="H941" s="20">
        <f t="shared" si="204"/>
        <v>0</v>
      </c>
      <c r="I941" s="20">
        <f t="shared" si="205"/>
        <v>0</v>
      </c>
      <c r="J941" s="1"/>
      <c r="K941" s="1"/>
    </row>
    <row r="942" spans="1:11" ht="12.75" customHeight="1" outlineLevel="1">
      <c r="A942" s="17" t="s">
        <v>1511</v>
      </c>
      <c r="B942" s="17">
        <v>71440</v>
      </c>
      <c r="C942" s="17" t="s">
        <v>24</v>
      </c>
      <c r="D942" s="18" t="s">
        <v>1512</v>
      </c>
      <c r="E942" s="17" t="s">
        <v>1186</v>
      </c>
      <c r="F942" s="19">
        <v>2</v>
      </c>
      <c r="G942" s="20"/>
      <c r="H942" s="20">
        <f t="shared" si="204"/>
        <v>0</v>
      </c>
      <c r="I942" s="20">
        <f t="shared" si="205"/>
        <v>0</v>
      </c>
      <c r="J942" s="1"/>
      <c r="K942" s="1"/>
    </row>
    <row r="943" spans="1:11" ht="12.75" customHeight="1" outlineLevel="1">
      <c r="A943" s="17" t="s">
        <v>1513</v>
      </c>
      <c r="B943" s="17">
        <v>71431</v>
      </c>
      <c r="C943" s="17" t="s">
        <v>24</v>
      </c>
      <c r="D943" s="18" t="s">
        <v>1514</v>
      </c>
      <c r="E943" s="17" t="s">
        <v>1186</v>
      </c>
      <c r="F943" s="19">
        <v>6</v>
      </c>
      <c r="G943" s="20"/>
      <c r="H943" s="20">
        <f t="shared" si="204"/>
        <v>0</v>
      </c>
      <c r="I943" s="20">
        <f t="shared" si="205"/>
        <v>0</v>
      </c>
      <c r="J943" s="1"/>
      <c r="K943" s="1"/>
    </row>
    <row r="944" spans="1:11" ht="12.75" customHeight="1" outlineLevel="1">
      <c r="A944" s="17" t="s">
        <v>1515</v>
      </c>
      <c r="B944" s="17">
        <v>71432</v>
      </c>
      <c r="C944" s="17" t="s">
        <v>24</v>
      </c>
      <c r="D944" s="18" t="s">
        <v>1516</v>
      </c>
      <c r="E944" s="17" t="s">
        <v>1186</v>
      </c>
      <c r="F944" s="19">
        <v>2</v>
      </c>
      <c r="G944" s="20"/>
      <c r="H944" s="20">
        <f t="shared" si="204"/>
        <v>0</v>
      </c>
      <c r="I944" s="20">
        <f t="shared" si="205"/>
        <v>0</v>
      </c>
      <c r="J944" s="1"/>
      <c r="K944" s="1"/>
    </row>
    <row r="945" spans="1:11" ht="12.75" customHeight="1" outlineLevel="1">
      <c r="A945" s="17" t="s">
        <v>1517</v>
      </c>
      <c r="B945" s="17">
        <v>71648</v>
      </c>
      <c r="C945" s="17" t="s">
        <v>24</v>
      </c>
      <c r="D945" s="18" t="s">
        <v>1518</v>
      </c>
      <c r="E945" s="17" t="s">
        <v>1186</v>
      </c>
      <c r="F945" s="19">
        <v>30</v>
      </c>
      <c r="G945" s="20"/>
      <c r="H945" s="20">
        <f t="shared" si="204"/>
        <v>0</v>
      </c>
      <c r="I945" s="20">
        <f t="shared" si="205"/>
        <v>0</v>
      </c>
      <c r="J945" s="1"/>
      <c r="K945" s="1"/>
    </row>
    <row r="946" spans="1:11" ht="12.75" customHeight="1" outlineLevel="1">
      <c r="A946" s="17" t="s">
        <v>1519</v>
      </c>
      <c r="B946" s="17">
        <v>71646</v>
      </c>
      <c r="C946" s="17" t="s">
        <v>24</v>
      </c>
      <c r="D946" s="18" t="s">
        <v>1520</v>
      </c>
      <c r="E946" s="17" t="s">
        <v>1186</v>
      </c>
      <c r="F946" s="19">
        <v>17</v>
      </c>
      <c r="G946" s="20"/>
      <c r="H946" s="20">
        <f t="shared" si="204"/>
        <v>0</v>
      </c>
      <c r="I946" s="20">
        <f t="shared" si="205"/>
        <v>0</v>
      </c>
      <c r="J946" s="1"/>
      <c r="K946" s="1"/>
    </row>
    <row r="947" spans="1:11" ht="12.75" customHeight="1" outlineLevel="1">
      <c r="A947" s="17" t="s">
        <v>1521</v>
      </c>
      <c r="B947" s="17">
        <v>71613</v>
      </c>
      <c r="C947" s="17" t="s">
        <v>24</v>
      </c>
      <c r="D947" s="18" t="s">
        <v>1522</v>
      </c>
      <c r="E947" s="17" t="s">
        <v>1186</v>
      </c>
      <c r="F947" s="19">
        <v>16</v>
      </c>
      <c r="G947" s="20"/>
      <c r="H947" s="20">
        <f t="shared" si="204"/>
        <v>0</v>
      </c>
      <c r="I947" s="20">
        <f t="shared" si="205"/>
        <v>0</v>
      </c>
      <c r="J947" s="1"/>
      <c r="K947" s="1"/>
    </row>
    <row r="948" spans="1:11" ht="12.75" customHeight="1" outlineLevel="1">
      <c r="A948" s="17" t="s">
        <v>1523</v>
      </c>
      <c r="B948" s="17">
        <v>71539</v>
      </c>
      <c r="C948" s="17" t="s">
        <v>24</v>
      </c>
      <c r="D948" s="18" t="s">
        <v>1380</v>
      </c>
      <c r="E948" s="17" t="s">
        <v>1186</v>
      </c>
      <c r="F948" s="19">
        <v>16</v>
      </c>
      <c r="G948" s="20"/>
      <c r="H948" s="20">
        <f t="shared" si="204"/>
        <v>0</v>
      </c>
      <c r="I948" s="20">
        <f t="shared" si="205"/>
        <v>0</v>
      </c>
      <c r="J948" s="1"/>
      <c r="K948" s="1"/>
    </row>
    <row r="949" spans="1:11" ht="12.75" customHeight="1" outlineLevel="1">
      <c r="A949" s="17" t="s">
        <v>1524</v>
      </c>
      <c r="B949" s="17">
        <v>40101</v>
      </c>
      <c r="C949" s="17" t="s">
        <v>24</v>
      </c>
      <c r="D949" s="18" t="s">
        <v>481</v>
      </c>
      <c r="E949" s="17" t="s">
        <v>1205</v>
      </c>
      <c r="F949" s="19">
        <v>1.5</v>
      </c>
      <c r="G949" s="20"/>
      <c r="H949" s="20">
        <f t="shared" si="204"/>
        <v>0</v>
      </c>
      <c r="I949" s="20">
        <f t="shared" si="205"/>
        <v>0</v>
      </c>
      <c r="J949" s="1"/>
      <c r="K949" s="1"/>
    </row>
    <row r="950" spans="1:11" ht="12.75" customHeight="1" outlineLevel="1">
      <c r="A950" s="17" t="s">
        <v>1525</v>
      </c>
      <c r="B950" s="17">
        <v>40902</v>
      </c>
      <c r="C950" s="17" t="s">
        <v>24</v>
      </c>
      <c r="D950" s="18" t="s">
        <v>277</v>
      </c>
      <c r="E950" s="17" t="s">
        <v>1205</v>
      </c>
      <c r="F950" s="19">
        <v>1.5</v>
      </c>
      <c r="G950" s="20"/>
      <c r="H950" s="20">
        <f t="shared" si="204"/>
        <v>0</v>
      </c>
      <c r="I950" s="20">
        <f t="shared" si="205"/>
        <v>0</v>
      </c>
      <c r="J950" s="1"/>
      <c r="K950" s="1"/>
    </row>
    <row r="951" spans="1:11" ht="12.75" customHeight="1" outlineLevel="1">
      <c r="A951" s="17" t="s">
        <v>1526</v>
      </c>
      <c r="B951" s="17">
        <v>200103</v>
      </c>
      <c r="C951" s="17" t="s">
        <v>24</v>
      </c>
      <c r="D951" s="18" t="s">
        <v>1527</v>
      </c>
      <c r="E951" s="17" t="s">
        <v>1199</v>
      </c>
      <c r="F951" s="19">
        <v>703</v>
      </c>
      <c r="G951" s="20"/>
      <c r="H951" s="20">
        <f t="shared" si="204"/>
        <v>0</v>
      </c>
      <c r="I951" s="20">
        <f t="shared" si="205"/>
        <v>0</v>
      </c>
      <c r="J951" s="1"/>
      <c r="K951" s="1"/>
    </row>
    <row r="952" spans="1:11" ht="12.75" customHeight="1" outlineLevel="1">
      <c r="A952" s="17" t="s">
        <v>1528</v>
      </c>
      <c r="B952" s="17">
        <v>71199</v>
      </c>
      <c r="C952" s="17" t="s">
        <v>24</v>
      </c>
      <c r="D952" s="18" t="s">
        <v>1529</v>
      </c>
      <c r="E952" s="17" t="s">
        <v>1199</v>
      </c>
      <c r="F952" s="19">
        <v>10</v>
      </c>
      <c r="G952" s="20"/>
      <c r="H952" s="20">
        <f t="shared" si="204"/>
        <v>0</v>
      </c>
      <c r="I952" s="20">
        <f t="shared" si="205"/>
        <v>0</v>
      </c>
      <c r="J952" s="1"/>
      <c r="K952" s="1"/>
    </row>
    <row r="953" spans="1:11" ht="12.75" customHeight="1" outlineLevel="1">
      <c r="A953" s="17" t="s">
        <v>1530</v>
      </c>
      <c r="B953" s="17">
        <v>71196</v>
      </c>
      <c r="C953" s="17" t="s">
        <v>24</v>
      </c>
      <c r="D953" s="18" t="s">
        <v>1531</v>
      </c>
      <c r="E953" s="17" t="s">
        <v>1199</v>
      </c>
      <c r="F953" s="19">
        <v>170</v>
      </c>
      <c r="G953" s="20"/>
      <c r="H953" s="20">
        <f t="shared" si="204"/>
        <v>0</v>
      </c>
      <c r="I953" s="20">
        <f t="shared" si="205"/>
        <v>0</v>
      </c>
      <c r="J953" s="1"/>
      <c r="K953" s="1"/>
    </row>
    <row r="954" spans="1:11" ht="12.75" customHeight="1" outlineLevel="1">
      <c r="A954" s="17" t="s">
        <v>1532</v>
      </c>
      <c r="B954" s="17">
        <v>71195</v>
      </c>
      <c r="C954" s="17" t="s">
        <v>24</v>
      </c>
      <c r="D954" s="18" t="s">
        <v>1533</v>
      </c>
      <c r="E954" s="17" t="s">
        <v>1199</v>
      </c>
      <c r="F954" s="19">
        <v>50</v>
      </c>
      <c r="G954" s="20"/>
      <c r="H954" s="20">
        <f t="shared" si="204"/>
        <v>0</v>
      </c>
      <c r="I954" s="20">
        <f t="shared" si="205"/>
        <v>0</v>
      </c>
      <c r="J954" s="1"/>
      <c r="K954" s="1"/>
    </row>
    <row r="955" spans="1:11" ht="12.75" customHeight="1" outlineLevel="1">
      <c r="A955" s="17" t="s">
        <v>1534</v>
      </c>
      <c r="B955" s="17">
        <v>71194</v>
      </c>
      <c r="C955" s="17" t="s">
        <v>24</v>
      </c>
      <c r="D955" s="18" t="s">
        <v>1314</v>
      </c>
      <c r="E955" s="17" t="s">
        <v>1199</v>
      </c>
      <c r="F955" s="19">
        <v>490</v>
      </c>
      <c r="G955" s="20"/>
      <c r="H955" s="20">
        <f t="shared" si="204"/>
        <v>0</v>
      </c>
      <c r="I955" s="20">
        <f t="shared" si="205"/>
        <v>0</v>
      </c>
      <c r="J955" s="1"/>
      <c r="K955" s="1"/>
    </row>
    <row r="956" spans="1:11" ht="12.75" customHeight="1" outlineLevel="1">
      <c r="A956" s="17" t="s">
        <v>1535</v>
      </c>
      <c r="B956" s="17">
        <v>70580</v>
      </c>
      <c r="C956" s="17" t="s">
        <v>24</v>
      </c>
      <c r="D956" s="18" t="s">
        <v>1392</v>
      </c>
      <c r="E956" s="17" t="s">
        <v>1199</v>
      </c>
      <c r="F956" s="19">
        <v>910</v>
      </c>
      <c r="G956" s="20"/>
      <c r="H956" s="20">
        <f t="shared" si="204"/>
        <v>0</v>
      </c>
      <c r="I956" s="20">
        <f t="shared" si="205"/>
        <v>0</v>
      </c>
      <c r="J956" s="1"/>
      <c r="K956" s="1"/>
    </row>
    <row r="957" spans="1:11" ht="12.75" customHeight="1" outlineLevel="1">
      <c r="A957" s="17" t="s">
        <v>1536</v>
      </c>
      <c r="B957" s="17">
        <v>70581</v>
      </c>
      <c r="C957" s="17" t="s">
        <v>24</v>
      </c>
      <c r="D957" s="18" t="s">
        <v>1390</v>
      </c>
      <c r="E957" s="17" t="s">
        <v>1199</v>
      </c>
      <c r="F957" s="19">
        <v>1342</v>
      </c>
      <c r="G957" s="20"/>
      <c r="H957" s="20">
        <f t="shared" si="204"/>
        <v>0</v>
      </c>
      <c r="I957" s="20">
        <f t="shared" si="205"/>
        <v>0</v>
      </c>
      <c r="J957" s="1"/>
      <c r="K957" s="1"/>
    </row>
    <row r="958" spans="1:11" ht="12.75" customHeight="1" outlineLevel="1">
      <c r="A958" s="17" t="s">
        <v>1537</v>
      </c>
      <c r="B958" s="17">
        <v>70582</v>
      </c>
      <c r="C958" s="17" t="s">
        <v>24</v>
      </c>
      <c r="D958" s="18" t="s">
        <v>1316</v>
      </c>
      <c r="E958" s="17" t="s">
        <v>1199</v>
      </c>
      <c r="F958" s="19">
        <v>1685</v>
      </c>
      <c r="G958" s="20"/>
      <c r="H958" s="20">
        <f t="shared" si="204"/>
        <v>0</v>
      </c>
      <c r="I958" s="20">
        <f t="shared" si="205"/>
        <v>0</v>
      </c>
      <c r="J958" s="1"/>
      <c r="K958" s="1"/>
    </row>
    <row r="959" spans="1:11" ht="12.75" customHeight="1" outlineLevel="1">
      <c r="A959" s="17" t="s">
        <v>1538</v>
      </c>
      <c r="B959" s="17">
        <v>70583</v>
      </c>
      <c r="C959" s="17" t="s">
        <v>24</v>
      </c>
      <c r="D959" s="18" t="s">
        <v>1539</v>
      </c>
      <c r="E959" s="17" t="s">
        <v>1199</v>
      </c>
      <c r="F959" s="19">
        <v>32</v>
      </c>
      <c r="G959" s="20"/>
      <c r="H959" s="20">
        <f t="shared" si="204"/>
        <v>0</v>
      </c>
      <c r="I959" s="20">
        <f t="shared" si="205"/>
        <v>0</v>
      </c>
      <c r="J959" s="1"/>
      <c r="K959" s="1"/>
    </row>
    <row r="960" spans="1:11" ht="12.75" customHeight="1" outlineLevel="1">
      <c r="A960" s="17" t="s">
        <v>1540</v>
      </c>
      <c r="B960" s="17">
        <v>70584</v>
      </c>
      <c r="C960" s="17" t="s">
        <v>24</v>
      </c>
      <c r="D960" s="18" t="s">
        <v>1541</v>
      </c>
      <c r="E960" s="17" t="s">
        <v>1199</v>
      </c>
      <c r="F960" s="19">
        <v>25</v>
      </c>
      <c r="G960" s="20"/>
      <c r="H960" s="20">
        <f t="shared" si="204"/>
        <v>0</v>
      </c>
      <c r="I960" s="20">
        <f t="shared" si="205"/>
        <v>0</v>
      </c>
      <c r="J960" s="1"/>
      <c r="K960" s="1"/>
    </row>
    <row r="961" spans="1:11" ht="12.75" customHeight="1" outlineLevel="1">
      <c r="A961" s="17" t="s">
        <v>1542</v>
      </c>
      <c r="B961" s="17">
        <v>70586</v>
      </c>
      <c r="C961" s="17" t="s">
        <v>24</v>
      </c>
      <c r="D961" s="18" t="s">
        <v>1318</v>
      </c>
      <c r="E961" s="17" t="s">
        <v>1199</v>
      </c>
      <c r="F961" s="19">
        <v>5</v>
      </c>
      <c r="G961" s="20"/>
      <c r="H961" s="20">
        <f t="shared" si="204"/>
        <v>0</v>
      </c>
      <c r="I961" s="20">
        <f t="shared" si="205"/>
        <v>0</v>
      </c>
      <c r="J961" s="1"/>
      <c r="K961" s="1"/>
    </row>
    <row r="962" spans="1:11" ht="12.75" customHeight="1" outlineLevel="1">
      <c r="A962" s="17" t="s">
        <v>1543</v>
      </c>
      <c r="B962" s="17">
        <v>70588</v>
      </c>
      <c r="C962" s="17" t="s">
        <v>24</v>
      </c>
      <c r="D962" s="18" t="s">
        <v>1544</v>
      </c>
      <c r="E962" s="17" t="s">
        <v>1199</v>
      </c>
      <c r="F962" s="19">
        <v>20</v>
      </c>
      <c r="G962" s="20"/>
      <c r="H962" s="20">
        <f t="shared" si="204"/>
        <v>0</v>
      </c>
      <c r="I962" s="20">
        <f t="shared" si="205"/>
        <v>0</v>
      </c>
      <c r="J962" s="1"/>
      <c r="K962" s="1"/>
    </row>
    <row r="963" spans="1:11" ht="12.75" customHeight="1" outlineLevel="1">
      <c r="A963" s="17" t="s">
        <v>1545</v>
      </c>
      <c r="B963" s="17">
        <v>80721</v>
      </c>
      <c r="C963" s="17" t="s">
        <v>24</v>
      </c>
      <c r="D963" s="18" t="s">
        <v>809</v>
      </c>
      <c r="E963" s="17" t="s">
        <v>1186</v>
      </c>
      <c r="F963" s="19">
        <v>17</v>
      </c>
      <c r="G963" s="20"/>
      <c r="H963" s="20">
        <f t="shared" si="204"/>
        <v>0</v>
      </c>
      <c r="I963" s="20">
        <f t="shared" si="205"/>
        <v>0</v>
      </c>
      <c r="J963" s="1"/>
      <c r="K963" s="1"/>
    </row>
    <row r="964" spans="1:11" ht="12.75" customHeight="1" outlineLevel="1">
      <c r="A964" s="17" t="s">
        <v>1546</v>
      </c>
      <c r="B964" s="17">
        <v>70691</v>
      </c>
      <c r="C964" s="17" t="s">
        <v>24</v>
      </c>
      <c r="D964" s="18" t="s">
        <v>1547</v>
      </c>
      <c r="E964" s="17" t="s">
        <v>1186</v>
      </c>
      <c r="F964" s="19">
        <v>108</v>
      </c>
      <c r="G964" s="20"/>
      <c r="H964" s="20">
        <f t="shared" si="204"/>
        <v>0</v>
      </c>
      <c r="I964" s="20">
        <f t="shared" si="205"/>
        <v>0</v>
      </c>
      <c r="J964" s="1"/>
      <c r="K964" s="1"/>
    </row>
    <row r="965" spans="1:11" ht="12.75" customHeight="1" outlineLevel="1">
      <c r="A965" s="17" t="s">
        <v>1548</v>
      </c>
      <c r="B965" s="17">
        <v>70682</v>
      </c>
      <c r="C965" s="17" t="s">
        <v>24</v>
      </c>
      <c r="D965" s="18" t="s">
        <v>1549</v>
      </c>
      <c r="E965" s="17" t="s">
        <v>1186</v>
      </c>
      <c r="F965" s="19">
        <v>47</v>
      </c>
      <c r="G965" s="20"/>
      <c r="H965" s="20">
        <f t="shared" si="204"/>
        <v>0</v>
      </c>
      <c r="I965" s="20">
        <f t="shared" si="205"/>
        <v>0</v>
      </c>
      <c r="J965" s="1"/>
      <c r="K965" s="1"/>
    </row>
    <row r="966" spans="1:11" ht="12.75" customHeight="1" outlineLevel="1">
      <c r="A966" s="24" t="s">
        <v>1550</v>
      </c>
      <c r="B966" s="24"/>
      <c r="C966" s="24"/>
      <c r="D966" s="21" t="s">
        <v>1551</v>
      </c>
      <c r="E966" s="17"/>
      <c r="F966" s="19"/>
      <c r="G966" s="20"/>
      <c r="H966" s="20"/>
      <c r="I966" s="20"/>
      <c r="J966" s="1"/>
      <c r="K966" s="1"/>
    </row>
    <row r="967" spans="1:11" ht="12.75" customHeight="1" outlineLevel="1">
      <c r="A967" s="17" t="s">
        <v>1552</v>
      </c>
      <c r="B967" s="17">
        <v>40101</v>
      </c>
      <c r="C967" s="17" t="s">
        <v>24</v>
      </c>
      <c r="D967" s="18" t="s">
        <v>481</v>
      </c>
      <c r="E967" s="17" t="s">
        <v>1205</v>
      </c>
      <c r="F967" s="19">
        <v>1.5</v>
      </c>
      <c r="G967" s="20"/>
      <c r="H967" s="20">
        <f t="shared" ref="H967:H989" si="206">TRUNC(G967*(1+$G$3),2)</f>
        <v>0</v>
      </c>
      <c r="I967" s="20">
        <f t="shared" ref="I967:I989" si="207">H967*F967</f>
        <v>0</v>
      </c>
      <c r="J967" s="1"/>
      <c r="K967" s="1"/>
    </row>
    <row r="968" spans="1:11" ht="12.75" customHeight="1" outlineLevel="1">
      <c r="A968" s="17" t="s">
        <v>1553</v>
      </c>
      <c r="B968" s="17">
        <v>40902</v>
      </c>
      <c r="C968" s="17" t="s">
        <v>24</v>
      </c>
      <c r="D968" s="18" t="s">
        <v>277</v>
      </c>
      <c r="E968" s="17" t="s">
        <v>1205</v>
      </c>
      <c r="F968" s="19">
        <v>1.5</v>
      </c>
      <c r="G968" s="20"/>
      <c r="H968" s="20">
        <f t="shared" si="206"/>
        <v>0</v>
      </c>
      <c r="I968" s="20">
        <f t="shared" si="207"/>
        <v>0</v>
      </c>
      <c r="J968" s="1"/>
      <c r="K968" s="1"/>
    </row>
    <row r="969" spans="1:11" ht="12.75" customHeight="1" outlineLevel="1">
      <c r="A969" s="17" t="s">
        <v>1554</v>
      </c>
      <c r="B969" s="17">
        <v>70712</v>
      </c>
      <c r="C969" s="17" t="s">
        <v>24</v>
      </c>
      <c r="D969" s="18" t="s">
        <v>1555</v>
      </c>
      <c r="E969" s="17" t="s">
        <v>1186</v>
      </c>
      <c r="F969" s="19">
        <v>2</v>
      </c>
      <c r="G969" s="20"/>
      <c r="H969" s="20">
        <f t="shared" si="206"/>
        <v>0</v>
      </c>
      <c r="I969" s="20">
        <f t="shared" si="207"/>
        <v>0</v>
      </c>
      <c r="J969" s="1"/>
      <c r="K969" s="1"/>
    </row>
    <row r="970" spans="1:11" ht="12.75" customHeight="1" outlineLevel="1">
      <c r="A970" s="17" t="s">
        <v>1556</v>
      </c>
      <c r="B970" s="17">
        <v>72455</v>
      </c>
      <c r="C970" s="17" t="s">
        <v>24</v>
      </c>
      <c r="D970" s="18" t="s">
        <v>1557</v>
      </c>
      <c r="E970" s="17" t="s">
        <v>1186</v>
      </c>
      <c r="F970" s="19">
        <v>2</v>
      </c>
      <c r="G970" s="20"/>
      <c r="H970" s="20">
        <f t="shared" si="206"/>
        <v>0</v>
      </c>
      <c r="I970" s="20">
        <f t="shared" si="207"/>
        <v>0</v>
      </c>
      <c r="J970" s="1"/>
      <c r="K970" s="1"/>
    </row>
    <row r="971" spans="1:11" ht="12.75" customHeight="1" outlineLevel="1">
      <c r="A971" s="17" t="s">
        <v>1558</v>
      </c>
      <c r="B971" s="17">
        <v>70633</v>
      </c>
      <c r="C971" s="17" t="s">
        <v>24</v>
      </c>
      <c r="D971" s="18" t="s">
        <v>1255</v>
      </c>
      <c r="E971" s="17" t="s">
        <v>1205</v>
      </c>
      <c r="F971" s="19">
        <v>1</v>
      </c>
      <c r="G971" s="20"/>
      <c r="H971" s="20">
        <f t="shared" si="206"/>
        <v>0</v>
      </c>
      <c r="I971" s="20">
        <f t="shared" si="207"/>
        <v>0</v>
      </c>
      <c r="J971" s="1"/>
      <c r="K971" s="1"/>
    </row>
    <row r="972" spans="1:11" ht="42" customHeight="1" outlineLevel="1">
      <c r="A972" s="17" t="s">
        <v>1559</v>
      </c>
      <c r="B972" s="17" t="s">
        <v>1152</v>
      </c>
      <c r="C972" s="17" t="s">
        <v>191</v>
      </c>
      <c r="D972" s="18" t="s">
        <v>1560</v>
      </c>
      <c r="E972" s="17" t="s">
        <v>140</v>
      </c>
      <c r="F972" s="19">
        <v>10</v>
      </c>
      <c r="G972" s="20"/>
      <c r="H972" s="20">
        <f t="shared" si="206"/>
        <v>0</v>
      </c>
      <c r="I972" s="20">
        <f t="shared" si="207"/>
        <v>0</v>
      </c>
      <c r="J972" s="1"/>
      <c r="K972" s="1"/>
    </row>
    <row r="973" spans="1:11" ht="12.75" customHeight="1" outlineLevel="1">
      <c r="A973" s="17" t="s">
        <v>1561</v>
      </c>
      <c r="B973" s="17">
        <v>71198</v>
      </c>
      <c r="C973" s="17" t="s">
        <v>24</v>
      </c>
      <c r="D973" s="18" t="s">
        <v>1562</v>
      </c>
      <c r="E973" s="17" t="s">
        <v>1199</v>
      </c>
      <c r="F973" s="19">
        <v>25</v>
      </c>
      <c r="G973" s="20"/>
      <c r="H973" s="20">
        <f t="shared" si="206"/>
        <v>0</v>
      </c>
      <c r="I973" s="20">
        <f t="shared" si="207"/>
        <v>0</v>
      </c>
      <c r="J973" s="1"/>
      <c r="K973" s="1"/>
    </row>
    <row r="974" spans="1:11" ht="12.75" customHeight="1" outlineLevel="1">
      <c r="A974" s="17" t="s">
        <v>1563</v>
      </c>
      <c r="B974" s="17">
        <v>71196</v>
      </c>
      <c r="C974" s="17" t="s">
        <v>24</v>
      </c>
      <c r="D974" s="18" t="s">
        <v>1531</v>
      </c>
      <c r="E974" s="17" t="s">
        <v>1199</v>
      </c>
      <c r="F974" s="19">
        <v>60</v>
      </c>
      <c r="G974" s="20"/>
      <c r="H974" s="20">
        <f t="shared" si="206"/>
        <v>0</v>
      </c>
      <c r="I974" s="20">
        <f t="shared" si="207"/>
        <v>0</v>
      </c>
      <c r="J974" s="1"/>
      <c r="K974" s="1"/>
    </row>
    <row r="975" spans="1:11" ht="12.75" customHeight="1" outlineLevel="1">
      <c r="A975" s="17" t="s">
        <v>1564</v>
      </c>
      <c r="B975" s="17">
        <v>71194</v>
      </c>
      <c r="C975" s="17" t="s">
        <v>24</v>
      </c>
      <c r="D975" s="18" t="s">
        <v>1314</v>
      </c>
      <c r="E975" s="17" t="s">
        <v>1199</v>
      </c>
      <c r="F975" s="19">
        <v>75</v>
      </c>
      <c r="G975" s="20"/>
      <c r="H975" s="20">
        <f t="shared" si="206"/>
        <v>0</v>
      </c>
      <c r="I975" s="20">
        <f t="shared" si="207"/>
        <v>0</v>
      </c>
      <c r="J975" s="1"/>
      <c r="K975" s="1"/>
    </row>
    <row r="976" spans="1:11" ht="12.75" customHeight="1" outlineLevel="1">
      <c r="A976" s="17" t="s">
        <v>1565</v>
      </c>
      <c r="B976" s="17">
        <v>70691</v>
      </c>
      <c r="C976" s="17" t="s">
        <v>24</v>
      </c>
      <c r="D976" s="18" t="s">
        <v>1547</v>
      </c>
      <c r="E976" s="17" t="s">
        <v>1186</v>
      </c>
      <c r="F976" s="19">
        <v>4</v>
      </c>
      <c r="G976" s="20"/>
      <c r="H976" s="20">
        <f t="shared" si="206"/>
        <v>0</v>
      </c>
      <c r="I976" s="20">
        <f t="shared" si="207"/>
        <v>0</v>
      </c>
      <c r="J976" s="1"/>
      <c r="K976" s="1"/>
    </row>
    <row r="977" spans="1:11" ht="12.75" customHeight="1" outlineLevel="1">
      <c r="A977" s="17" t="s">
        <v>1566</v>
      </c>
      <c r="B977" s="17">
        <v>70692</v>
      </c>
      <c r="C977" s="17" t="s">
        <v>24</v>
      </c>
      <c r="D977" s="18" t="s">
        <v>1567</v>
      </c>
      <c r="E977" s="17" t="s">
        <v>1186</v>
      </c>
      <c r="F977" s="19">
        <v>6</v>
      </c>
      <c r="G977" s="20"/>
      <c r="H977" s="20">
        <f t="shared" si="206"/>
        <v>0</v>
      </c>
      <c r="I977" s="20">
        <f t="shared" si="207"/>
        <v>0</v>
      </c>
      <c r="J977" s="1"/>
      <c r="K977" s="1"/>
    </row>
    <row r="978" spans="1:11" ht="12.75" customHeight="1" outlineLevel="1">
      <c r="A978" s="17" t="s">
        <v>1568</v>
      </c>
      <c r="B978" s="17">
        <v>70649</v>
      </c>
      <c r="C978" s="17" t="s">
        <v>24</v>
      </c>
      <c r="D978" s="18" t="s">
        <v>1569</v>
      </c>
      <c r="E978" s="17" t="s">
        <v>1186</v>
      </c>
      <c r="F978" s="19">
        <v>2</v>
      </c>
      <c r="G978" s="20"/>
      <c r="H978" s="20">
        <f t="shared" si="206"/>
        <v>0</v>
      </c>
      <c r="I978" s="20">
        <f t="shared" si="207"/>
        <v>0</v>
      </c>
      <c r="J978" s="1"/>
      <c r="K978" s="1"/>
    </row>
    <row r="979" spans="1:11" ht="12.75" customHeight="1" outlineLevel="1">
      <c r="A979" s="17" t="s">
        <v>1570</v>
      </c>
      <c r="B979" s="17">
        <v>200103</v>
      </c>
      <c r="C979" s="17" t="s">
        <v>24</v>
      </c>
      <c r="D979" s="18" t="s">
        <v>1527</v>
      </c>
      <c r="E979" s="17" t="s">
        <v>1199</v>
      </c>
      <c r="F979" s="19">
        <v>150</v>
      </c>
      <c r="G979" s="20"/>
      <c r="H979" s="20">
        <f t="shared" si="206"/>
        <v>0</v>
      </c>
      <c r="I979" s="20">
        <f t="shared" si="207"/>
        <v>0</v>
      </c>
      <c r="J979" s="1"/>
      <c r="K979" s="1"/>
    </row>
    <row r="980" spans="1:11" ht="12.75" customHeight="1" outlineLevel="1">
      <c r="A980" s="17" t="s">
        <v>1571</v>
      </c>
      <c r="B980" s="17">
        <v>70672</v>
      </c>
      <c r="C980" s="17" t="s">
        <v>24</v>
      </c>
      <c r="D980" s="18" t="s">
        <v>1572</v>
      </c>
      <c r="E980" s="17" t="s">
        <v>1186</v>
      </c>
      <c r="F980" s="19">
        <v>1</v>
      </c>
      <c r="G980" s="20"/>
      <c r="H980" s="20">
        <f t="shared" si="206"/>
        <v>0</v>
      </c>
      <c r="I980" s="20">
        <f t="shared" si="207"/>
        <v>0</v>
      </c>
      <c r="J980" s="1"/>
      <c r="K980" s="1"/>
    </row>
    <row r="981" spans="1:11" ht="12.75" customHeight="1" outlineLevel="1">
      <c r="A981" s="17" t="s">
        <v>1573</v>
      </c>
      <c r="B981" s="17">
        <v>72556</v>
      </c>
      <c r="C981" s="17" t="s">
        <v>24</v>
      </c>
      <c r="D981" s="18" t="s">
        <v>1574</v>
      </c>
      <c r="E981" s="17" t="s">
        <v>1186</v>
      </c>
      <c r="F981" s="19">
        <v>10</v>
      </c>
      <c r="G981" s="20"/>
      <c r="H981" s="20">
        <f t="shared" si="206"/>
        <v>0</v>
      </c>
      <c r="I981" s="20">
        <f t="shared" si="207"/>
        <v>0</v>
      </c>
      <c r="J981" s="1"/>
      <c r="K981" s="1"/>
    </row>
    <row r="982" spans="1:11" ht="12.75" customHeight="1" outlineLevel="1">
      <c r="A982" s="17" t="s">
        <v>1575</v>
      </c>
      <c r="B982" s="17">
        <v>72591</v>
      </c>
      <c r="C982" s="17" t="s">
        <v>24</v>
      </c>
      <c r="D982" s="18" t="s">
        <v>1576</v>
      </c>
      <c r="E982" s="17" t="s">
        <v>1186</v>
      </c>
      <c r="F982" s="19">
        <v>6</v>
      </c>
      <c r="G982" s="20"/>
      <c r="H982" s="20">
        <f t="shared" si="206"/>
        <v>0</v>
      </c>
      <c r="I982" s="20">
        <f t="shared" si="207"/>
        <v>0</v>
      </c>
      <c r="J982" s="1"/>
      <c r="K982" s="1"/>
    </row>
    <row r="983" spans="1:11" ht="12.75" customHeight="1" outlineLevel="1">
      <c r="A983" s="17" t="s">
        <v>1577</v>
      </c>
      <c r="B983" s="17">
        <v>70626</v>
      </c>
      <c r="C983" s="17" t="s">
        <v>24</v>
      </c>
      <c r="D983" s="18" t="s">
        <v>1578</v>
      </c>
      <c r="E983" s="17" t="s">
        <v>1199</v>
      </c>
      <c r="F983" s="19">
        <v>290</v>
      </c>
      <c r="G983" s="20"/>
      <c r="H983" s="20">
        <f t="shared" si="206"/>
        <v>0</v>
      </c>
      <c r="I983" s="20">
        <f t="shared" si="207"/>
        <v>0</v>
      </c>
      <c r="J983" s="1"/>
      <c r="K983" s="1"/>
    </row>
    <row r="984" spans="1:11" ht="12.75" customHeight="1" outlineLevel="1">
      <c r="A984" s="17" t="s">
        <v>1579</v>
      </c>
      <c r="B984" s="17">
        <v>70602</v>
      </c>
      <c r="C984" s="17" t="s">
        <v>24</v>
      </c>
      <c r="D984" s="18" t="s">
        <v>1580</v>
      </c>
      <c r="E984" s="17" t="s">
        <v>1199</v>
      </c>
      <c r="F984" s="19">
        <v>250</v>
      </c>
      <c r="G984" s="20"/>
      <c r="H984" s="20">
        <f t="shared" si="206"/>
        <v>0</v>
      </c>
      <c r="I984" s="20">
        <f t="shared" si="207"/>
        <v>0</v>
      </c>
      <c r="J984" s="1"/>
      <c r="K984" s="1"/>
    </row>
    <row r="985" spans="1:11" ht="12.75" customHeight="1" outlineLevel="1">
      <c r="A985" s="17" t="s">
        <v>1581</v>
      </c>
      <c r="B985" s="17">
        <v>71026</v>
      </c>
      <c r="C985" s="17" t="s">
        <v>24</v>
      </c>
      <c r="D985" s="18" t="s">
        <v>1582</v>
      </c>
      <c r="E985" s="17" t="s">
        <v>1186</v>
      </c>
      <c r="F985" s="19">
        <v>10</v>
      </c>
      <c r="G985" s="20"/>
      <c r="H985" s="20">
        <f t="shared" si="206"/>
        <v>0</v>
      </c>
      <c r="I985" s="20">
        <f t="shared" si="207"/>
        <v>0</v>
      </c>
      <c r="J985" s="1"/>
      <c r="K985" s="1"/>
    </row>
    <row r="986" spans="1:11" ht="12.75" customHeight="1" outlineLevel="1">
      <c r="A986" s="17" t="s">
        <v>1583</v>
      </c>
      <c r="B986" s="17">
        <v>70504</v>
      </c>
      <c r="C986" s="17" t="s">
        <v>24</v>
      </c>
      <c r="D986" s="18" t="s">
        <v>1306</v>
      </c>
      <c r="E986" s="17" t="s">
        <v>1186</v>
      </c>
      <c r="F986" s="19">
        <v>1</v>
      </c>
      <c r="G986" s="20"/>
      <c r="H986" s="20">
        <f t="shared" si="206"/>
        <v>0</v>
      </c>
      <c r="I986" s="20">
        <f t="shared" si="207"/>
        <v>0</v>
      </c>
      <c r="J986" s="1"/>
      <c r="K986" s="1"/>
    </row>
    <row r="987" spans="1:11" ht="12.75" customHeight="1" outlineLevel="1">
      <c r="A987" s="17" t="s">
        <v>1584</v>
      </c>
      <c r="B987" s="17">
        <v>71705</v>
      </c>
      <c r="C987" s="17" t="s">
        <v>24</v>
      </c>
      <c r="D987" s="18" t="s">
        <v>1304</v>
      </c>
      <c r="E987" s="17" t="s">
        <v>1186</v>
      </c>
      <c r="F987" s="19">
        <v>2</v>
      </c>
      <c r="G987" s="20"/>
      <c r="H987" s="20">
        <f t="shared" si="206"/>
        <v>0</v>
      </c>
      <c r="I987" s="20">
        <f t="shared" si="207"/>
        <v>0</v>
      </c>
      <c r="J987" s="1"/>
      <c r="K987" s="1"/>
    </row>
    <row r="988" spans="1:11" ht="12.75" customHeight="1" outlineLevel="1">
      <c r="A988" s="17" t="s">
        <v>1585</v>
      </c>
      <c r="B988" s="17">
        <v>71125</v>
      </c>
      <c r="C988" s="17" t="s">
        <v>24</v>
      </c>
      <c r="D988" s="18" t="s">
        <v>1586</v>
      </c>
      <c r="E988" s="17" t="s">
        <v>1186</v>
      </c>
      <c r="F988" s="19">
        <v>1</v>
      </c>
      <c r="G988" s="20"/>
      <c r="H988" s="20">
        <f t="shared" si="206"/>
        <v>0</v>
      </c>
      <c r="I988" s="20">
        <f t="shared" si="207"/>
        <v>0</v>
      </c>
      <c r="J988" s="1"/>
      <c r="K988" s="1"/>
    </row>
    <row r="989" spans="1:11" ht="12.75" customHeight="1" outlineLevel="1">
      <c r="A989" s="17" t="s">
        <v>1587</v>
      </c>
      <c r="B989" s="17">
        <v>70229</v>
      </c>
      <c r="C989" s="17" t="s">
        <v>24</v>
      </c>
      <c r="D989" s="18" t="s">
        <v>1231</v>
      </c>
      <c r="E989" s="17" t="s">
        <v>1232</v>
      </c>
      <c r="F989" s="19">
        <v>2</v>
      </c>
      <c r="G989" s="20"/>
      <c r="H989" s="20">
        <f t="shared" si="206"/>
        <v>0</v>
      </c>
      <c r="I989" s="20">
        <f t="shared" si="207"/>
        <v>0</v>
      </c>
      <c r="J989" s="1"/>
      <c r="K989" s="1"/>
    </row>
    <row r="990" spans="1:11" ht="12.75" customHeight="1" outlineLevel="1">
      <c r="A990" s="24" t="s">
        <v>1588</v>
      </c>
      <c r="B990" s="24"/>
      <c r="C990" s="24"/>
      <c r="D990" s="21" t="s">
        <v>1589</v>
      </c>
      <c r="E990" s="17"/>
      <c r="F990" s="19"/>
      <c r="G990" s="20"/>
      <c r="H990" s="20"/>
      <c r="I990" s="20"/>
      <c r="J990" s="1"/>
      <c r="K990" s="1"/>
    </row>
    <row r="991" spans="1:11" ht="12.75" customHeight="1" outlineLevel="1">
      <c r="A991" s="17" t="s">
        <v>1590</v>
      </c>
      <c r="B991" s="17">
        <v>71381</v>
      </c>
      <c r="C991" s="17" t="s">
        <v>24</v>
      </c>
      <c r="D991" s="18" t="s">
        <v>1203</v>
      </c>
      <c r="E991" s="17" t="s">
        <v>1186</v>
      </c>
      <c r="F991" s="19">
        <v>14</v>
      </c>
      <c r="G991" s="20"/>
      <c r="H991" s="20">
        <f t="shared" ref="H991:H1009" si="208">TRUNC(G991*(1+$G$3),2)</f>
        <v>0</v>
      </c>
      <c r="I991" s="20">
        <f t="shared" ref="I991:I1009" si="209">H991*F991</f>
        <v>0</v>
      </c>
      <c r="J991" s="1"/>
      <c r="K991" s="1"/>
    </row>
    <row r="992" spans="1:11" ht="12.75" customHeight="1" outlineLevel="1">
      <c r="A992" s="17" t="s">
        <v>1591</v>
      </c>
      <c r="B992" s="17">
        <v>70540</v>
      </c>
      <c r="C992" s="17" t="s">
        <v>24</v>
      </c>
      <c r="D992" s="18" t="s">
        <v>1592</v>
      </c>
      <c r="E992" s="17" t="s">
        <v>1199</v>
      </c>
      <c r="F992" s="19">
        <v>70</v>
      </c>
      <c r="G992" s="20"/>
      <c r="H992" s="20">
        <f t="shared" si="208"/>
        <v>0</v>
      </c>
      <c r="I992" s="20">
        <f t="shared" si="209"/>
        <v>0</v>
      </c>
      <c r="J992" s="1"/>
      <c r="K992" s="1"/>
    </row>
    <row r="993" spans="1:11" ht="12.75" customHeight="1" outlineLevel="1">
      <c r="A993" s="17" t="s">
        <v>1593</v>
      </c>
      <c r="B993" s="17">
        <v>70633</v>
      </c>
      <c r="C993" s="17" t="s">
        <v>24</v>
      </c>
      <c r="D993" s="18" t="s">
        <v>1255</v>
      </c>
      <c r="E993" s="17" t="s">
        <v>1205</v>
      </c>
      <c r="F993" s="19">
        <v>0.89</v>
      </c>
      <c r="G993" s="20"/>
      <c r="H993" s="20">
        <f t="shared" si="208"/>
        <v>0</v>
      </c>
      <c r="I993" s="20">
        <f t="shared" si="209"/>
        <v>0</v>
      </c>
      <c r="J993" s="1"/>
      <c r="K993" s="1"/>
    </row>
    <row r="994" spans="1:11" ht="12.75" customHeight="1" outlineLevel="1">
      <c r="A994" s="17" t="s">
        <v>1594</v>
      </c>
      <c r="B994" s="17">
        <v>70710</v>
      </c>
      <c r="C994" s="17" t="s">
        <v>24</v>
      </c>
      <c r="D994" s="18" t="s">
        <v>1595</v>
      </c>
      <c r="E994" s="17" t="s">
        <v>1186</v>
      </c>
      <c r="F994" s="19">
        <v>14</v>
      </c>
      <c r="G994" s="20"/>
      <c r="H994" s="20">
        <f t="shared" si="208"/>
        <v>0</v>
      </c>
      <c r="I994" s="20">
        <f t="shared" si="209"/>
        <v>0</v>
      </c>
      <c r="J994" s="1"/>
      <c r="K994" s="1"/>
    </row>
    <row r="995" spans="1:11" ht="12.75" customHeight="1" outlineLevel="1">
      <c r="A995" s="17" t="s">
        <v>1596</v>
      </c>
      <c r="B995" s="17">
        <v>72578</v>
      </c>
      <c r="C995" s="17" t="s">
        <v>24</v>
      </c>
      <c r="D995" s="18" t="s">
        <v>1504</v>
      </c>
      <c r="E995" s="17" t="s">
        <v>1186</v>
      </c>
      <c r="F995" s="19">
        <v>70</v>
      </c>
      <c r="G995" s="20"/>
      <c r="H995" s="20">
        <f t="shared" si="208"/>
        <v>0</v>
      </c>
      <c r="I995" s="20">
        <f t="shared" si="209"/>
        <v>0</v>
      </c>
      <c r="J995" s="1"/>
      <c r="K995" s="1"/>
    </row>
    <row r="996" spans="1:11" ht="12.75" customHeight="1" outlineLevel="1">
      <c r="A996" s="17" t="s">
        <v>1597</v>
      </c>
      <c r="B996" s="17">
        <v>71440</v>
      </c>
      <c r="C996" s="17" t="s">
        <v>24</v>
      </c>
      <c r="D996" s="18" t="s">
        <v>1512</v>
      </c>
      <c r="E996" s="17" t="s">
        <v>1186</v>
      </c>
      <c r="F996" s="19">
        <v>14</v>
      </c>
      <c r="G996" s="20"/>
      <c r="H996" s="20">
        <f t="shared" si="208"/>
        <v>0</v>
      </c>
      <c r="I996" s="20">
        <f t="shared" si="209"/>
        <v>0</v>
      </c>
      <c r="J996" s="1"/>
      <c r="K996" s="1"/>
    </row>
    <row r="997" spans="1:11" ht="12.75" customHeight="1" outlineLevel="1">
      <c r="A997" s="17" t="s">
        <v>1598</v>
      </c>
      <c r="B997" s="17">
        <v>71648</v>
      </c>
      <c r="C997" s="17" t="s">
        <v>24</v>
      </c>
      <c r="D997" s="18" t="s">
        <v>1518</v>
      </c>
      <c r="E997" s="17" t="s">
        <v>1186</v>
      </c>
      <c r="F997" s="19">
        <v>64</v>
      </c>
      <c r="G997" s="20"/>
      <c r="H997" s="20">
        <f t="shared" si="208"/>
        <v>0</v>
      </c>
      <c r="I997" s="20">
        <f t="shared" si="209"/>
        <v>0</v>
      </c>
      <c r="J997" s="1"/>
      <c r="K997" s="1"/>
    </row>
    <row r="998" spans="1:11" ht="12.75" customHeight="1" outlineLevel="1">
      <c r="A998" s="17" t="s">
        <v>1599</v>
      </c>
      <c r="B998" s="17">
        <v>71646</v>
      </c>
      <c r="C998" s="17" t="s">
        <v>24</v>
      </c>
      <c r="D998" s="18" t="s">
        <v>1520</v>
      </c>
      <c r="E998" s="17" t="s">
        <v>1186</v>
      </c>
      <c r="F998" s="19">
        <v>5</v>
      </c>
      <c r="G998" s="20"/>
      <c r="H998" s="20">
        <f t="shared" si="208"/>
        <v>0</v>
      </c>
      <c r="I998" s="20">
        <f t="shared" si="209"/>
        <v>0</v>
      </c>
      <c r="J998" s="1"/>
      <c r="K998" s="1"/>
    </row>
    <row r="999" spans="1:11" ht="12.75" customHeight="1" outlineLevel="1">
      <c r="A999" s="17" t="s">
        <v>1600</v>
      </c>
      <c r="B999" s="17">
        <v>97597</v>
      </c>
      <c r="C999" s="17" t="s">
        <v>18</v>
      </c>
      <c r="D999" s="18" t="s">
        <v>1601</v>
      </c>
      <c r="E999" s="17" t="s">
        <v>146</v>
      </c>
      <c r="F999" s="19">
        <v>3</v>
      </c>
      <c r="G999" s="20"/>
      <c r="H999" s="20">
        <f t="shared" si="208"/>
        <v>0</v>
      </c>
      <c r="I999" s="20">
        <f t="shared" si="209"/>
        <v>0</v>
      </c>
      <c r="J999" s="1"/>
      <c r="K999" s="1"/>
    </row>
    <row r="1000" spans="1:11" ht="12.75" customHeight="1" outlineLevel="1">
      <c r="A1000" s="17" t="s">
        <v>1602</v>
      </c>
      <c r="B1000" s="17">
        <v>40101</v>
      </c>
      <c r="C1000" s="17" t="s">
        <v>24</v>
      </c>
      <c r="D1000" s="18" t="s">
        <v>481</v>
      </c>
      <c r="E1000" s="17" t="s">
        <v>1205</v>
      </c>
      <c r="F1000" s="19">
        <v>10.5</v>
      </c>
      <c r="G1000" s="20"/>
      <c r="H1000" s="20">
        <f t="shared" si="208"/>
        <v>0</v>
      </c>
      <c r="I1000" s="20">
        <f t="shared" si="209"/>
        <v>0</v>
      </c>
      <c r="J1000" s="1"/>
      <c r="K1000" s="1"/>
    </row>
    <row r="1001" spans="1:11" ht="12.75" customHeight="1" outlineLevel="1">
      <c r="A1001" s="17" t="s">
        <v>1603</v>
      </c>
      <c r="B1001" s="17">
        <v>40902</v>
      </c>
      <c r="C1001" s="17" t="s">
        <v>24</v>
      </c>
      <c r="D1001" s="18" t="s">
        <v>277</v>
      </c>
      <c r="E1001" s="17" t="s">
        <v>1205</v>
      </c>
      <c r="F1001" s="19">
        <v>10.5</v>
      </c>
      <c r="G1001" s="20"/>
      <c r="H1001" s="20">
        <f t="shared" si="208"/>
        <v>0</v>
      </c>
      <c r="I1001" s="20">
        <f t="shared" si="209"/>
        <v>0</v>
      </c>
      <c r="J1001" s="1"/>
      <c r="K1001" s="1"/>
    </row>
    <row r="1002" spans="1:11" ht="12.75" customHeight="1" outlineLevel="1">
      <c r="A1002" s="17" t="s">
        <v>1604</v>
      </c>
      <c r="B1002" s="17">
        <v>200103</v>
      </c>
      <c r="C1002" s="17" t="s">
        <v>24</v>
      </c>
      <c r="D1002" s="18" t="s">
        <v>1527</v>
      </c>
      <c r="E1002" s="17" t="s">
        <v>1199</v>
      </c>
      <c r="F1002" s="19">
        <v>570</v>
      </c>
      <c r="G1002" s="20"/>
      <c r="H1002" s="20">
        <f t="shared" si="208"/>
        <v>0</v>
      </c>
      <c r="I1002" s="20">
        <f t="shared" si="209"/>
        <v>0</v>
      </c>
      <c r="J1002" s="1"/>
      <c r="K1002" s="1"/>
    </row>
    <row r="1003" spans="1:11" ht="12.75" customHeight="1" outlineLevel="1">
      <c r="A1003" s="17" t="s">
        <v>1605</v>
      </c>
      <c r="B1003" s="17">
        <v>71198</v>
      </c>
      <c r="C1003" s="17" t="s">
        <v>24</v>
      </c>
      <c r="D1003" s="18" t="s">
        <v>1562</v>
      </c>
      <c r="E1003" s="17" t="s">
        <v>1199</v>
      </c>
      <c r="F1003" s="19">
        <v>70</v>
      </c>
      <c r="G1003" s="20"/>
      <c r="H1003" s="20">
        <f t="shared" si="208"/>
        <v>0</v>
      </c>
      <c r="I1003" s="20">
        <f t="shared" si="209"/>
        <v>0</v>
      </c>
      <c r="J1003" s="1"/>
      <c r="K1003" s="1"/>
    </row>
    <row r="1004" spans="1:11" ht="12.75" customHeight="1" outlineLevel="1">
      <c r="A1004" s="17" t="s">
        <v>1606</v>
      </c>
      <c r="B1004" s="17">
        <v>71195</v>
      </c>
      <c r="C1004" s="17" t="s">
        <v>24</v>
      </c>
      <c r="D1004" s="18" t="s">
        <v>1533</v>
      </c>
      <c r="E1004" s="17" t="s">
        <v>1199</v>
      </c>
      <c r="F1004" s="19">
        <v>170</v>
      </c>
      <c r="G1004" s="20"/>
      <c r="H1004" s="20">
        <f t="shared" si="208"/>
        <v>0</v>
      </c>
      <c r="I1004" s="20">
        <f t="shared" si="209"/>
        <v>0</v>
      </c>
      <c r="J1004" s="1"/>
      <c r="K1004" s="1"/>
    </row>
    <row r="1005" spans="1:11" ht="12.75" customHeight="1" outlineLevel="1">
      <c r="A1005" s="17" t="s">
        <v>1607</v>
      </c>
      <c r="B1005" s="17">
        <v>71194</v>
      </c>
      <c r="C1005" s="17" t="s">
        <v>24</v>
      </c>
      <c r="D1005" s="18" t="s">
        <v>1314</v>
      </c>
      <c r="E1005" s="17" t="s">
        <v>1199</v>
      </c>
      <c r="F1005" s="19">
        <v>510</v>
      </c>
      <c r="G1005" s="20"/>
      <c r="H1005" s="20">
        <f t="shared" si="208"/>
        <v>0</v>
      </c>
      <c r="I1005" s="20">
        <f t="shared" si="209"/>
        <v>0</v>
      </c>
      <c r="J1005" s="1"/>
      <c r="K1005" s="1"/>
    </row>
    <row r="1006" spans="1:11" ht="12.75" customHeight="1" outlineLevel="1">
      <c r="A1006" s="17" t="s">
        <v>1608</v>
      </c>
      <c r="B1006" s="17">
        <v>70580</v>
      </c>
      <c r="C1006" s="17" t="s">
        <v>24</v>
      </c>
      <c r="D1006" s="18" t="s">
        <v>1392</v>
      </c>
      <c r="E1006" s="17" t="s">
        <v>1199</v>
      </c>
      <c r="F1006" s="19">
        <v>440</v>
      </c>
      <c r="G1006" s="20"/>
      <c r="H1006" s="20">
        <f t="shared" si="208"/>
        <v>0</v>
      </c>
      <c r="I1006" s="20">
        <f t="shared" si="209"/>
        <v>0</v>
      </c>
      <c r="J1006" s="1"/>
      <c r="K1006" s="1"/>
    </row>
    <row r="1007" spans="1:11" ht="12.75" customHeight="1" outlineLevel="1">
      <c r="A1007" s="17" t="s">
        <v>1609</v>
      </c>
      <c r="B1007" s="17">
        <v>70581</v>
      </c>
      <c r="C1007" s="17" t="s">
        <v>24</v>
      </c>
      <c r="D1007" s="18" t="s">
        <v>1390</v>
      </c>
      <c r="E1007" s="17" t="s">
        <v>1199</v>
      </c>
      <c r="F1007" s="19">
        <v>1620</v>
      </c>
      <c r="G1007" s="20"/>
      <c r="H1007" s="20">
        <f t="shared" si="208"/>
        <v>0</v>
      </c>
      <c r="I1007" s="20">
        <f t="shared" si="209"/>
        <v>0</v>
      </c>
      <c r="J1007" s="1"/>
      <c r="K1007" s="1"/>
    </row>
    <row r="1008" spans="1:11" ht="12.75" customHeight="1" outlineLevel="1">
      <c r="A1008" s="17" t="s">
        <v>1610</v>
      </c>
      <c r="B1008" s="17">
        <v>70691</v>
      </c>
      <c r="C1008" s="17" t="s">
        <v>24</v>
      </c>
      <c r="D1008" s="18" t="s">
        <v>1547</v>
      </c>
      <c r="E1008" s="17" t="s">
        <v>1186</v>
      </c>
      <c r="F1008" s="19">
        <v>84</v>
      </c>
      <c r="G1008" s="20"/>
      <c r="H1008" s="20">
        <f t="shared" si="208"/>
        <v>0</v>
      </c>
      <c r="I1008" s="20">
        <f t="shared" si="209"/>
        <v>0</v>
      </c>
      <c r="J1008" s="1"/>
      <c r="K1008" s="1"/>
    </row>
    <row r="1009" spans="1:11" ht="12.75" customHeight="1" outlineLevel="1">
      <c r="A1009" s="17" t="s">
        <v>1611</v>
      </c>
      <c r="B1009" s="17">
        <v>70692</v>
      </c>
      <c r="C1009" s="17" t="s">
        <v>24</v>
      </c>
      <c r="D1009" s="18" t="s">
        <v>1567</v>
      </c>
      <c r="E1009" s="17" t="s">
        <v>1186</v>
      </c>
      <c r="F1009" s="19">
        <v>72</v>
      </c>
      <c r="G1009" s="20"/>
      <c r="H1009" s="20">
        <f t="shared" si="208"/>
        <v>0</v>
      </c>
      <c r="I1009" s="20">
        <f t="shared" si="209"/>
        <v>0</v>
      </c>
      <c r="J1009" s="1"/>
      <c r="K1009" s="1"/>
    </row>
    <row r="1010" spans="1:11" ht="12.75" customHeight="1" outlineLevel="1">
      <c r="A1010" s="24" t="s">
        <v>1612</v>
      </c>
      <c r="B1010" s="24"/>
      <c r="C1010" s="24"/>
      <c r="D1010" s="21" t="s">
        <v>1613</v>
      </c>
      <c r="E1010" s="17"/>
      <c r="F1010" s="19"/>
      <c r="G1010" s="20"/>
      <c r="H1010" s="20"/>
      <c r="I1010" s="20"/>
      <c r="J1010" s="1"/>
      <c r="K1010" s="1"/>
    </row>
    <row r="1011" spans="1:11" ht="12.75" customHeight="1" outlineLevel="1">
      <c r="A1011" s="17" t="s">
        <v>1614</v>
      </c>
      <c r="B1011" s="17" t="s">
        <v>1152</v>
      </c>
      <c r="C1011" s="17" t="s">
        <v>1615</v>
      </c>
      <c r="D1011" s="18" t="s">
        <v>1616</v>
      </c>
      <c r="E1011" s="17" t="s">
        <v>1186</v>
      </c>
      <c r="F1011" s="19">
        <v>73</v>
      </c>
      <c r="G1011" s="20"/>
      <c r="H1011" s="20">
        <f t="shared" ref="H1011:H1028" si="210">TRUNC(G1011*(1+$G$3),2)</f>
        <v>0</v>
      </c>
      <c r="I1011" s="20">
        <f t="shared" ref="I1011:I1028" si="211">H1011*F1011</f>
        <v>0</v>
      </c>
      <c r="J1011" s="1"/>
      <c r="K1011" s="1"/>
    </row>
    <row r="1012" spans="1:11" ht="12.75" customHeight="1" outlineLevel="1">
      <c r="A1012" s="17" t="s">
        <v>1617</v>
      </c>
      <c r="B1012" s="17" t="s">
        <v>1152</v>
      </c>
      <c r="C1012" s="17" t="s">
        <v>1618</v>
      </c>
      <c r="D1012" s="18" t="s">
        <v>1619</v>
      </c>
      <c r="E1012" s="17" t="s">
        <v>1186</v>
      </c>
      <c r="F1012" s="19">
        <v>4</v>
      </c>
      <c r="G1012" s="20"/>
      <c r="H1012" s="20">
        <f t="shared" si="210"/>
        <v>0</v>
      </c>
      <c r="I1012" s="20">
        <f t="shared" si="211"/>
        <v>0</v>
      </c>
      <c r="J1012" s="1"/>
      <c r="K1012" s="1"/>
    </row>
    <row r="1013" spans="1:11" ht="12.75" customHeight="1" outlineLevel="1">
      <c r="A1013" s="17" t="s">
        <v>1620</v>
      </c>
      <c r="B1013" s="17" t="s">
        <v>1152</v>
      </c>
      <c r="C1013" s="17" t="s">
        <v>1621</v>
      </c>
      <c r="D1013" s="18" t="s">
        <v>1622</v>
      </c>
      <c r="E1013" s="17" t="s">
        <v>1186</v>
      </c>
      <c r="F1013" s="19">
        <v>8</v>
      </c>
      <c r="G1013" s="20"/>
      <c r="H1013" s="20">
        <f t="shared" si="210"/>
        <v>0</v>
      </c>
      <c r="I1013" s="20">
        <f t="shared" si="211"/>
        <v>0</v>
      </c>
      <c r="J1013" s="1"/>
      <c r="K1013" s="1"/>
    </row>
    <row r="1014" spans="1:11" ht="12.75" customHeight="1" outlineLevel="1">
      <c r="A1014" s="17" t="s">
        <v>1623</v>
      </c>
      <c r="B1014" s="17" t="s">
        <v>1152</v>
      </c>
      <c r="C1014" s="17" t="s">
        <v>1624</v>
      </c>
      <c r="D1014" s="18" t="s">
        <v>1625</v>
      </c>
      <c r="E1014" s="17" t="s">
        <v>1186</v>
      </c>
      <c r="F1014" s="19">
        <v>6</v>
      </c>
      <c r="G1014" s="20"/>
      <c r="H1014" s="20">
        <f t="shared" si="210"/>
        <v>0</v>
      </c>
      <c r="I1014" s="20">
        <f t="shared" si="211"/>
        <v>0</v>
      </c>
      <c r="J1014" s="1"/>
      <c r="K1014" s="1"/>
    </row>
    <row r="1015" spans="1:11" ht="12.75" customHeight="1" outlineLevel="1">
      <c r="A1015" s="17" t="s">
        <v>1626</v>
      </c>
      <c r="B1015" s="17" t="s">
        <v>1152</v>
      </c>
      <c r="C1015" s="17" t="s">
        <v>1627</v>
      </c>
      <c r="D1015" s="18" t="s">
        <v>1628</v>
      </c>
      <c r="E1015" s="17" t="s">
        <v>1186</v>
      </c>
      <c r="F1015" s="19">
        <v>3</v>
      </c>
      <c r="G1015" s="20"/>
      <c r="H1015" s="20">
        <f t="shared" si="210"/>
        <v>0</v>
      </c>
      <c r="I1015" s="20">
        <f t="shared" si="211"/>
        <v>0</v>
      </c>
      <c r="J1015" s="1"/>
      <c r="K1015" s="1"/>
    </row>
    <row r="1016" spans="1:11" ht="12.75" customHeight="1" outlineLevel="1">
      <c r="A1016" s="17" t="s">
        <v>1629</v>
      </c>
      <c r="B1016" s="17">
        <v>70633</v>
      </c>
      <c r="C1016" s="17" t="s">
        <v>24</v>
      </c>
      <c r="D1016" s="18" t="s">
        <v>1255</v>
      </c>
      <c r="E1016" s="17" t="s">
        <v>1205</v>
      </c>
      <c r="F1016" s="19">
        <v>12.5</v>
      </c>
      <c r="G1016" s="20"/>
      <c r="H1016" s="20">
        <f t="shared" si="210"/>
        <v>0</v>
      </c>
      <c r="I1016" s="20">
        <f t="shared" si="211"/>
        <v>0</v>
      </c>
      <c r="J1016" s="1"/>
      <c r="K1016" s="1"/>
    </row>
    <row r="1017" spans="1:11" ht="12.75" customHeight="1" outlineLevel="1">
      <c r="A1017" s="17" t="s">
        <v>1630</v>
      </c>
      <c r="B1017" s="17">
        <v>70634</v>
      </c>
      <c r="C1017" s="17" t="s">
        <v>24</v>
      </c>
      <c r="D1017" s="18" t="s">
        <v>1251</v>
      </c>
      <c r="E1017" s="17" t="s">
        <v>1247</v>
      </c>
      <c r="F1017" s="19">
        <v>5</v>
      </c>
      <c r="G1017" s="20"/>
      <c r="H1017" s="20">
        <f t="shared" si="210"/>
        <v>0</v>
      </c>
      <c r="I1017" s="20">
        <f t="shared" si="211"/>
        <v>0</v>
      </c>
      <c r="J1017" s="1"/>
      <c r="K1017" s="1"/>
    </row>
    <row r="1018" spans="1:11" ht="12.75" customHeight="1" outlineLevel="1">
      <c r="A1018" s="17" t="s">
        <v>1631</v>
      </c>
      <c r="B1018" s="17">
        <v>70710</v>
      </c>
      <c r="C1018" s="17" t="s">
        <v>24</v>
      </c>
      <c r="D1018" s="18" t="s">
        <v>1595</v>
      </c>
      <c r="E1018" s="17" t="s">
        <v>1186</v>
      </c>
      <c r="F1018" s="19">
        <v>113</v>
      </c>
      <c r="G1018" s="20"/>
      <c r="H1018" s="20">
        <f t="shared" si="210"/>
        <v>0</v>
      </c>
      <c r="I1018" s="20">
        <f t="shared" si="211"/>
        <v>0</v>
      </c>
      <c r="J1018" s="1"/>
      <c r="K1018" s="1"/>
    </row>
    <row r="1019" spans="1:11" ht="12.75" customHeight="1" outlineLevel="1">
      <c r="A1019" s="17" t="s">
        <v>1632</v>
      </c>
      <c r="B1019" s="17">
        <v>70716</v>
      </c>
      <c r="C1019" s="17" t="s">
        <v>24</v>
      </c>
      <c r="D1019" s="18" t="s">
        <v>1249</v>
      </c>
      <c r="E1019" s="17" t="s">
        <v>1186</v>
      </c>
      <c r="F1019" s="19">
        <v>5</v>
      </c>
      <c r="G1019" s="20"/>
      <c r="H1019" s="20">
        <f t="shared" si="210"/>
        <v>0</v>
      </c>
      <c r="I1019" s="20">
        <f t="shared" si="211"/>
        <v>0</v>
      </c>
      <c r="J1019" s="1"/>
      <c r="K1019" s="1"/>
    </row>
    <row r="1020" spans="1:11" ht="12.75" customHeight="1" outlineLevel="1">
      <c r="A1020" s="17" t="s">
        <v>1633</v>
      </c>
      <c r="B1020" s="17">
        <v>71199</v>
      </c>
      <c r="C1020" s="17" t="s">
        <v>24</v>
      </c>
      <c r="D1020" s="18" t="s">
        <v>1529</v>
      </c>
      <c r="E1020" s="17" t="s">
        <v>1199</v>
      </c>
      <c r="F1020" s="19">
        <v>90</v>
      </c>
      <c r="G1020" s="20"/>
      <c r="H1020" s="20">
        <f t="shared" si="210"/>
        <v>0</v>
      </c>
      <c r="I1020" s="20">
        <f t="shared" si="211"/>
        <v>0</v>
      </c>
      <c r="J1020" s="1"/>
      <c r="K1020" s="1"/>
    </row>
    <row r="1021" spans="1:11" ht="12.75" customHeight="1" outlineLevel="1">
      <c r="A1021" s="17" t="s">
        <v>1634</v>
      </c>
      <c r="B1021" s="17">
        <v>71198</v>
      </c>
      <c r="C1021" s="17" t="s">
        <v>24</v>
      </c>
      <c r="D1021" s="18" t="s">
        <v>1562</v>
      </c>
      <c r="E1021" s="17" t="s">
        <v>1199</v>
      </c>
      <c r="F1021" s="19">
        <v>2050</v>
      </c>
      <c r="G1021" s="20"/>
      <c r="H1021" s="20">
        <f t="shared" si="210"/>
        <v>0</v>
      </c>
      <c r="I1021" s="20">
        <f t="shared" si="211"/>
        <v>0</v>
      </c>
      <c r="J1021" s="1"/>
      <c r="K1021" s="1"/>
    </row>
    <row r="1022" spans="1:11" ht="12.75" customHeight="1" outlineLevel="1">
      <c r="A1022" s="17" t="s">
        <v>1635</v>
      </c>
      <c r="B1022" s="17">
        <v>40101</v>
      </c>
      <c r="C1022" s="17" t="s">
        <v>24</v>
      </c>
      <c r="D1022" s="18" t="s">
        <v>481</v>
      </c>
      <c r="E1022" s="17" t="s">
        <v>1205</v>
      </c>
      <c r="F1022" s="19">
        <v>255</v>
      </c>
      <c r="G1022" s="20"/>
      <c r="H1022" s="20">
        <f t="shared" si="210"/>
        <v>0</v>
      </c>
      <c r="I1022" s="20">
        <f t="shared" si="211"/>
        <v>0</v>
      </c>
      <c r="J1022" s="1"/>
      <c r="K1022" s="1"/>
    </row>
    <row r="1023" spans="1:11" ht="12.75" customHeight="1" outlineLevel="1">
      <c r="A1023" s="17" t="s">
        <v>1636</v>
      </c>
      <c r="B1023" s="17">
        <v>40902</v>
      </c>
      <c r="C1023" s="17" t="s">
        <v>24</v>
      </c>
      <c r="D1023" s="18" t="s">
        <v>277</v>
      </c>
      <c r="E1023" s="17" t="s">
        <v>1205</v>
      </c>
      <c r="F1023" s="19">
        <v>255</v>
      </c>
      <c r="G1023" s="20"/>
      <c r="H1023" s="20">
        <f t="shared" si="210"/>
        <v>0</v>
      </c>
      <c r="I1023" s="20">
        <f t="shared" si="211"/>
        <v>0</v>
      </c>
      <c r="J1023" s="1"/>
      <c r="K1023" s="1"/>
    </row>
    <row r="1024" spans="1:11" ht="12.75" customHeight="1" outlineLevel="1">
      <c r="A1024" s="17" t="s">
        <v>1637</v>
      </c>
      <c r="B1024" s="17">
        <v>70588</v>
      </c>
      <c r="C1024" s="17" t="s">
        <v>24</v>
      </c>
      <c r="D1024" s="18" t="s">
        <v>1544</v>
      </c>
      <c r="E1024" s="17" t="s">
        <v>1199</v>
      </c>
      <c r="F1024" s="19">
        <v>575</v>
      </c>
      <c r="G1024" s="20"/>
      <c r="H1024" s="20">
        <f t="shared" si="210"/>
        <v>0</v>
      </c>
      <c r="I1024" s="20">
        <f t="shared" si="211"/>
        <v>0</v>
      </c>
      <c r="J1024" s="1"/>
      <c r="K1024" s="1"/>
    </row>
    <row r="1025" spans="1:11" ht="12.75" customHeight="1" outlineLevel="1">
      <c r="A1025" s="17" t="s">
        <v>1638</v>
      </c>
      <c r="B1025" s="17">
        <v>70586</v>
      </c>
      <c r="C1025" s="17" t="s">
        <v>24</v>
      </c>
      <c r="D1025" s="18" t="s">
        <v>1318</v>
      </c>
      <c r="E1025" s="17" t="s">
        <v>1199</v>
      </c>
      <c r="F1025" s="19">
        <v>143</v>
      </c>
      <c r="G1025" s="20"/>
      <c r="H1025" s="20">
        <f t="shared" si="210"/>
        <v>0</v>
      </c>
      <c r="I1025" s="20">
        <f t="shared" si="211"/>
        <v>0</v>
      </c>
      <c r="J1025" s="1"/>
      <c r="K1025" s="1"/>
    </row>
    <row r="1026" spans="1:11" ht="12.75" customHeight="1" outlineLevel="1">
      <c r="A1026" s="17" t="s">
        <v>1639</v>
      </c>
      <c r="B1026" s="17">
        <v>70585</v>
      </c>
      <c r="C1026" s="17" t="s">
        <v>24</v>
      </c>
      <c r="D1026" s="18" t="s">
        <v>1640</v>
      </c>
      <c r="E1026" s="17" t="s">
        <v>1199</v>
      </c>
      <c r="F1026" s="19">
        <v>2122</v>
      </c>
      <c r="G1026" s="20"/>
      <c r="H1026" s="20">
        <f t="shared" si="210"/>
        <v>0</v>
      </c>
      <c r="I1026" s="20">
        <f t="shared" si="211"/>
        <v>0</v>
      </c>
      <c r="J1026" s="1"/>
      <c r="K1026" s="1"/>
    </row>
    <row r="1027" spans="1:11" ht="12.75" customHeight="1" outlineLevel="1">
      <c r="A1027" s="17" t="s">
        <v>1641</v>
      </c>
      <c r="B1027" s="17">
        <v>70584</v>
      </c>
      <c r="C1027" s="17" t="s">
        <v>24</v>
      </c>
      <c r="D1027" s="18" t="s">
        <v>1541</v>
      </c>
      <c r="E1027" s="17" t="s">
        <v>1199</v>
      </c>
      <c r="F1027" s="19">
        <v>5670</v>
      </c>
      <c r="G1027" s="20"/>
      <c r="H1027" s="20">
        <f t="shared" si="210"/>
        <v>0</v>
      </c>
      <c r="I1027" s="20">
        <f t="shared" si="211"/>
        <v>0</v>
      </c>
      <c r="J1027" s="1"/>
      <c r="K1027" s="1"/>
    </row>
    <row r="1028" spans="1:11" ht="12.75" customHeight="1" outlineLevel="1">
      <c r="A1028" s="17" t="s">
        <v>1642</v>
      </c>
      <c r="B1028" s="17">
        <v>70561</v>
      </c>
      <c r="C1028" s="17" t="s">
        <v>24</v>
      </c>
      <c r="D1028" s="18" t="s">
        <v>1643</v>
      </c>
      <c r="E1028" s="17" t="s">
        <v>1199</v>
      </c>
      <c r="F1028" s="19">
        <v>30</v>
      </c>
      <c r="G1028" s="20"/>
      <c r="H1028" s="20">
        <f t="shared" si="210"/>
        <v>0</v>
      </c>
      <c r="I1028" s="20">
        <f t="shared" si="211"/>
        <v>0</v>
      </c>
      <c r="J1028" s="1"/>
      <c r="K1028" s="1"/>
    </row>
    <row r="1029" spans="1:11" ht="12.75" customHeight="1" outlineLevel="1">
      <c r="A1029" s="12">
        <v>15</v>
      </c>
      <c r="B1029" s="12"/>
      <c r="C1029" s="12"/>
      <c r="D1029" s="13" t="s">
        <v>1644</v>
      </c>
      <c r="E1029" s="13"/>
      <c r="F1029" s="14"/>
      <c r="G1029" s="15"/>
      <c r="H1029" s="15"/>
      <c r="I1029" s="16">
        <f>SUM(I1030:I1036)</f>
        <v>0</v>
      </c>
      <c r="J1029" s="1"/>
      <c r="K1029" s="1"/>
    </row>
    <row r="1030" spans="1:11" ht="12.75" customHeight="1" outlineLevel="1">
      <c r="A1030" s="17" t="s">
        <v>1645</v>
      </c>
      <c r="B1030" s="17">
        <v>271500</v>
      </c>
      <c r="C1030" s="17" t="s">
        <v>24</v>
      </c>
      <c r="D1030" s="18" t="s">
        <v>1646</v>
      </c>
      <c r="E1030" s="17" t="s">
        <v>1647</v>
      </c>
      <c r="F1030" s="19">
        <v>10773.28</v>
      </c>
      <c r="G1030" s="20"/>
      <c r="H1030" s="20">
        <f t="shared" ref="H1030:H1036" si="212">TRUNC(G1030*(1+$G$3),2)</f>
        <v>0</v>
      </c>
      <c r="I1030" s="20">
        <f t="shared" ref="I1030:I1036" si="213">H1030*F1030</f>
        <v>0</v>
      </c>
      <c r="J1030" s="1"/>
      <c r="K1030" s="1"/>
    </row>
    <row r="1031" spans="1:11" ht="12.75" customHeight="1" outlineLevel="1">
      <c r="A1031" s="17" t="s">
        <v>1648</v>
      </c>
      <c r="B1031" s="17">
        <v>271502</v>
      </c>
      <c r="C1031" s="17" t="s">
        <v>24</v>
      </c>
      <c r="D1031" s="18" t="s">
        <v>1649</v>
      </c>
      <c r="E1031" s="17" t="s">
        <v>1647</v>
      </c>
      <c r="F1031" s="19">
        <v>10773.28</v>
      </c>
      <c r="G1031" s="20"/>
      <c r="H1031" s="20">
        <f t="shared" si="212"/>
        <v>0</v>
      </c>
      <c r="I1031" s="20">
        <f t="shared" si="213"/>
        <v>0</v>
      </c>
      <c r="J1031" s="1"/>
      <c r="K1031" s="1"/>
    </row>
    <row r="1032" spans="1:11" ht="12.75" customHeight="1" outlineLevel="1">
      <c r="A1032" s="17" t="s">
        <v>1650</v>
      </c>
      <c r="B1032" s="17">
        <v>21602</v>
      </c>
      <c r="C1032" s="17" t="s">
        <v>24</v>
      </c>
      <c r="D1032" s="18" t="s">
        <v>1651</v>
      </c>
      <c r="E1032" s="17" t="s">
        <v>20</v>
      </c>
      <c r="F1032" s="19">
        <v>7280.36</v>
      </c>
      <c r="G1032" s="20"/>
      <c r="H1032" s="20">
        <f t="shared" si="212"/>
        <v>0</v>
      </c>
      <c r="I1032" s="20">
        <f t="shared" si="213"/>
        <v>0</v>
      </c>
      <c r="J1032" s="1"/>
      <c r="K1032" s="1"/>
    </row>
    <row r="1033" spans="1:11" ht="12.75" customHeight="1" outlineLevel="1">
      <c r="A1033" s="17" t="s">
        <v>1652</v>
      </c>
      <c r="B1033" s="17">
        <v>20200</v>
      </c>
      <c r="C1033" s="17" t="s">
        <v>24</v>
      </c>
      <c r="D1033" s="18" t="s">
        <v>1653</v>
      </c>
      <c r="E1033" s="17" t="s">
        <v>20</v>
      </c>
      <c r="F1033" s="19">
        <v>7280.36</v>
      </c>
      <c r="G1033" s="20"/>
      <c r="H1033" s="20">
        <f t="shared" si="212"/>
        <v>0</v>
      </c>
      <c r="I1033" s="20">
        <f t="shared" si="213"/>
        <v>0</v>
      </c>
      <c r="J1033" s="1"/>
      <c r="K1033" s="1"/>
    </row>
    <row r="1034" spans="1:11" ht="12.75" customHeight="1" outlineLevel="1">
      <c r="A1034" s="17" t="s">
        <v>1654</v>
      </c>
      <c r="B1034" s="17">
        <v>21401</v>
      </c>
      <c r="C1034" s="17" t="s">
        <v>24</v>
      </c>
      <c r="D1034" s="18" t="s">
        <v>1655</v>
      </c>
      <c r="E1034" s="17" t="s">
        <v>1656</v>
      </c>
      <c r="F1034" s="19">
        <v>23990.02</v>
      </c>
      <c r="G1034" s="20"/>
      <c r="H1034" s="20">
        <f t="shared" si="212"/>
        <v>0</v>
      </c>
      <c r="I1034" s="20">
        <f t="shared" si="213"/>
        <v>0</v>
      </c>
      <c r="J1034" s="1"/>
      <c r="K1034" s="1"/>
    </row>
    <row r="1035" spans="1:11" ht="12.75" customHeight="1" outlineLevel="1">
      <c r="A1035" s="17" t="s">
        <v>1657</v>
      </c>
      <c r="B1035" s="17">
        <v>21399</v>
      </c>
      <c r="C1035" s="17" t="s">
        <v>24</v>
      </c>
      <c r="D1035" s="18" t="s">
        <v>1658</v>
      </c>
      <c r="E1035" s="17" t="s">
        <v>36</v>
      </c>
      <c r="F1035" s="19">
        <v>3369.35</v>
      </c>
      <c r="G1035" s="20"/>
      <c r="H1035" s="20">
        <f t="shared" si="212"/>
        <v>0</v>
      </c>
      <c r="I1035" s="20">
        <f t="shared" si="213"/>
        <v>0</v>
      </c>
      <c r="J1035" s="1"/>
      <c r="K1035" s="1"/>
    </row>
    <row r="1036" spans="1:11" ht="12.75" customHeight="1" outlineLevel="1">
      <c r="A1036" s="17" t="s">
        <v>1659</v>
      </c>
      <c r="B1036" s="17">
        <v>21400</v>
      </c>
      <c r="C1036" s="17" t="s">
        <v>24</v>
      </c>
      <c r="D1036" s="18" t="s">
        <v>1660</v>
      </c>
      <c r="E1036" s="17" t="s">
        <v>36</v>
      </c>
      <c r="F1036" s="19">
        <v>3369.35</v>
      </c>
      <c r="G1036" s="20"/>
      <c r="H1036" s="20">
        <f t="shared" si="212"/>
        <v>0</v>
      </c>
      <c r="I1036" s="20">
        <f t="shared" si="213"/>
        <v>0</v>
      </c>
      <c r="J1036" s="1"/>
      <c r="K1036" s="1"/>
    </row>
    <row r="1037" spans="1:11" ht="12.75" customHeight="1" outlineLevel="1">
      <c r="A1037" s="12">
        <v>16</v>
      </c>
      <c r="B1037" s="12"/>
      <c r="C1037" s="12"/>
      <c r="D1037" s="13" t="s">
        <v>1661</v>
      </c>
      <c r="E1037" s="13"/>
      <c r="F1037" s="14"/>
      <c r="G1037" s="15"/>
      <c r="H1037" s="15"/>
      <c r="I1037" s="16">
        <f>SUM(I1038:I1044)</f>
        <v>0</v>
      </c>
      <c r="J1037" s="1"/>
      <c r="K1037" s="1"/>
    </row>
    <row r="1038" spans="1:11" ht="12.75" customHeight="1" outlineLevel="1">
      <c r="A1038" s="17" t="s">
        <v>1662</v>
      </c>
      <c r="B1038" s="17">
        <v>250101</v>
      </c>
      <c r="C1038" s="17" t="s">
        <v>24</v>
      </c>
      <c r="D1038" s="18" t="s">
        <v>1663</v>
      </c>
      <c r="E1038" s="17" t="s">
        <v>1148</v>
      </c>
      <c r="F1038" s="19">
        <v>3960</v>
      </c>
      <c r="G1038" s="20"/>
      <c r="H1038" s="20">
        <f t="shared" ref="H1038:H1044" si="214">TRUNC(G1038*(1+$G$3),2)</f>
        <v>0</v>
      </c>
      <c r="I1038" s="20">
        <f t="shared" ref="I1038:I1044" si="215">H1038*F1038</f>
        <v>0</v>
      </c>
      <c r="J1038" s="1"/>
      <c r="K1038" s="1"/>
    </row>
    <row r="1039" spans="1:11" ht="12.75" customHeight="1" outlineLevel="1">
      <c r="A1039" s="17" t="s">
        <v>1664</v>
      </c>
      <c r="B1039" s="17">
        <v>250103</v>
      </c>
      <c r="C1039" s="17" t="s">
        <v>24</v>
      </c>
      <c r="D1039" s="18" t="s">
        <v>1665</v>
      </c>
      <c r="E1039" s="17" t="s">
        <v>1148</v>
      </c>
      <c r="F1039" s="19">
        <v>3960</v>
      </c>
      <c r="G1039" s="20"/>
      <c r="H1039" s="20">
        <f t="shared" si="214"/>
        <v>0</v>
      </c>
      <c r="I1039" s="20">
        <f t="shared" si="215"/>
        <v>0</v>
      </c>
      <c r="J1039" s="1"/>
      <c r="K1039" s="1"/>
    </row>
    <row r="1040" spans="1:11" ht="12.75" customHeight="1" outlineLevel="1">
      <c r="A1040" s="17" t="s">
        <v>1666</v>
      </c>
      <c r="B1040" s="17">
        <v>250104</v>
      </c>
      <c r="C1040" s="17" t="s">
        <v>24</v>
      </c>
      <c r="D1040" s="18" t="s">
        <v>1667</v>
      </c>
      <c r="E1040" s="17" t="s">
        <v>1148</v>
      </c>
      <c r="F1040" s="19">
        <v>3960</v>
      </c>
      <c r="G1040" s="20"/>
      <c r="H1040" s="20">
        <f t="shared" si="214"/>
        <v>0</v>
      </c>
      <c r="I1040" s="20">
        <f t="shared" si="215"/>
        <v>0</v>
      </c>
      <c r="J1040" s="1"/>
      <c r="K1040" s="1"/>
    </row>
    <row r="1041" spans="1:11" ht="12.75" customHeight="1" outlineLevel="1">
      <c r="A1041" s="17" t="s">
        <v>1668</v>
      </c>
      <c r="B1041" s="17">
        <v>250111</v>
      </c>
      <c r="C1041" s="17" t="s">
        <v>24</v>
      </c>
      <c r="D1041" s="18" t="s">
        <v>1669</v>
      </c>
      <c r="E1041" s="17" t="s">
        <v>1148</v>
      </c>
      <c r="F1041" s="19">
        <v>3960</v>
      </c>
      <c r="G1041" s="20"/>
      <c r="H1041" s="20">
        <f t="shared" si="214"/>
        <v>0</v>
      </c>
      <c r="I1041" s="20">
        <f t="shared" si="215"/>
        <v>0</v>
      </c>
      <c r="J1041" s="1"/>
      <c r="K1041" s="1"/>
    </row>
    <row r="1042" spans="1:11" ht="12.75" customHeight="1" outlineLevel="1">
      <c r="A1042" s="17" t="s">
        <v>1670</v>
      </c>
      <c r="B1042" s="17">
        <v>250112</v>
      </c>
      <c r="C1042" s="17" t="s">
        <v>24</v>
      </c>
      <c r="D1042" s="18" t="s">
        <v>1671</v>
      </c>
      <c r="E1042" s="17" t="s">
        <v>1148</v>
      </c>
      <c r="F1042" s="19">
        <v>3960</v>
      </c>
      <c r="G1042" s="20"/>
      <c r="H1042" s="20">
        <f t="shared" si="214"/>
        <v>0</v>
      </c>
      <c r="I1042" s="20">
        <f t="shared" si="215"/>
        <v>0</v>
      </c>
      <c r="J1042" s="1"/>
      <c r="K1042" s="1"/>
    </row>
    <row r="1043" spans="1:11" ht="12.75" customHeight="1" outlineLevel="1">
      <c r="A1043" s="17" t="s">
        <v>1672</v>
      </c>
      <c r="B1043" s="17">
        <v>250114</v>
      </c>
      <c r="C1043" s="17" t="s">
        <v>24</v>
      </c>
      <c r="D1043" s="18" t="s">
        <v>1673</v>
      </c>
      <c r="E1043" s="17" t="s">
        <v>1148</v>
      </c>
      <c r="F1043" s="19">
        <v>3960</v>
      </c>
      <c r="G1043" s="20"/>
      <c r="H1043" s="20">
        <f t="shared" si="214"/>
        <v>0</v>
      </c>
      <c r="I1043" s="20">
        <f t="shared" si="215"/>
        <v>0</v>
      </c>
      <c r="J1043" s="1"/>
      <c r="K1043" s="1"/>
    </row>
    <row r="1044" spans="1:11" ht="12.75" customHeight="1" outlineLevel="1">
      <c r="A1044" s="17" t="s">
        <v>1674</v>
      </c>
      <c r="B1044" s="17">
        <v>91677</v>
      </c>
      <c r="C1044" s="17" t="s">
        <v>18</v>
      </c>
      <c r="D1044" s="18" t="s">
        <v>1147</v>
      </c>
      <c r="E1044" s="17" t="s">
        <v>1148</v>
      </c>
      <c r="F1044" s="19">
        <v>1584</v>
      </c>
      <c r="G1044" s="20"/>
      <c r="H1044" s="20">
        <f t="shared" si="214"/>
        <v>0</v>
      </c>
      <c r="I1044" s="20">
        <f t="shared" si="215"/>
        <v>0</v>
      </c>
      <c r="J1044" s="1"/>
      <c r="K1044" s="1"/>
    </row>
    <row r="1045" spans="1:11" ht="12.75" customHeight="1" outlineLevel="1">
      <c r="A1045" s="12">
        <v>17</v>
      </c>
      <c r="B1045" s="12"/>
      <c r="C1045" s="12"/>
      <c r="D1045" s="13" t="s">
        <v>1675</v>
      </c>
      <c r="E1045" s="13"/>
      <c r="F1045" s="14"/>
      <c r="G1045" s="15"/>
      <c r="H1045" s="15"/>
      <c r="I1045" s="16">
        <f>SUM(I1046:I1047)</f>
        <v>0</v>
      </c>
      <c r="J1045" s="1"/>
      <c r="K1045" s="1"/>
    </row>
    <row r="1046" spans="1:11" ht="12.75" customHeight="1" outlineLevel="1">
      <c r="A1046" s="17" t="s">
        <v>1676</v>
      </c>
      <c r="B1046" s="17">
        <v>270501</v>
      </c>
      <c r="C1046" s="17" t="s">
        <v>24</v>
      </c>
      <c r="D1046" s="18" t="s">
        <v>1677</v>
      </c>
      <c r="E1046" s="17" t="s">
        <v>20</v>
      </c>
      <c r="F1046" s="19">
        <v>18669.439999999999</v>
      </c>
      <c r="G1046" s="20"/>
      <c r="H1046" s="20">
        <f t="shared" ref="H1046:H1047" si="216">TRUNC(G1046*(1+$G$3),2)</f>
        <v>0</v>
      </c>
      <c r="I1046" s="20">
        <f t="shared" ref="I1046:I1047" si="217">H1046*F1046</f>
        <v>0</v>
      </c>
      <c r="J1046" s="1"/>
      <c r="K1046" s="1"/>
    </row>
    <row r="1047" spans="1:11" ht="12.75" customHeight="1" outlineLevel="1">
      <c r="A1047" s="28" t="s">
        <v>1678</v>
      </c>
      <c r="B1047" s="28">
        <v>97637</v>
      </c>
      <c r="C1047" s="28" t="s">
        <v>18</v>
      </c>
      <c r="D1047" s="29" t="s">
        <v>1679</v>
      </c>
      <c r="E1047" s="28" t="s">
        <v>20</v>
      </c>
      <c r="F1047" s="30">
        <v>1666.32</v>
      </c>
      <c r="G1047" s="31"/>
      <c r="H1047" s="31">
        <f t="shared" si="216"/>
        <v>0</v>
      </c>
      <c r="I1047" s="31">
        <f t="shared" si="217"/>
        <v>0</v>
      </c>
      <c r="J1047" s="1"/>
      <c r="K1047" s="1"/>
    </row>
    <row r="1048" spans="1:11" ht="12.75" customHeight="1">
      <c r="A1048" s="32"/>
      <c r="B1048" s="33"/>
      <c r="C1048" s="33"/>
      <c r="D1048" s="33"/>
      <c r="E1048" s="33"/>
      <c r="F1048" s="34"/>
      <c r="G1048" s="35"/>
      <c r="H1048" s="35"/>
      <c r="I1048" s="36"/>
      <c r="J1048" s="1"/>
      <c r="K1048" s="1"/>
    </row>
    <row r="1049" spans="1:11" ht="12.75" customHeight="1">
      <c r="A1049" s="129"/>
      <c r="B1049" s="127"/>
      <c r="C1049" s="125"/>
      <c r="D1049" s="37"/>
      <c r="E1049" s="38"/>
      <c r="F1049" s="39"/>
      <c r="G1049" s="4"/>
      <c r="H1049" s="40" t="s">
        <v>1680</v>
      </c>
      <c r="I1049" s="41">
        <f>I6+I16+I24+I84+I108+I131+I154+I162+I203+I247+I290+I663+I728+I731+I1029+I1037+I1045</f>
        <v>0</v>
      </c>
      <c r="J1049" s="1"/>
      <c r="K1049" s="1"/>
    </row>
    <row r="1050" spans="1:11" ht="12.75" customHeight="1">
      <c r="A1050" s="42"/>
      <c r="B1050" s="43"/>
      <c r="C1050" s="43"/>
      <c r="D1050" s="44"/>
      <c r="E1050" s="44"/>
      <c r="F1050" s="45"/>
      <c r="G1050" s="46"/>
      <c r="H1050" s="46"/>
      <c r="I1050" s="47"/>
      <c r="J1050" s="48"/>
      <c r="K1050" s="48"/>
    </row>
    <row r="1051" spans="1:11" ht="12.75" customHeight="1">
      <c r="A1051" s="49"/>
      <c r="B1051" s="49"/>
      <c r="C1051" s="49"/>
      <c r="D1051" s="48"/>
      <c r="E1051" s="48"/>
      <c r="F1051" s="50"/>
      <c r="G1051" s="51"/>
      <c r="H1051" s="51"/>
      <c r="I1051" s="51"/>
      <c r="J1051" s="48"/>
      <c r="K1051" s="48"/>
    </row>
    <row r="1052" spans="1:11" ht="12.75" customHeight="1">
      <c r="A1052" s="49"/>
      <c r="B1052" s="49"/>
      <c r="C1052" s="49"/>
      <c r="D1052" s="48"/>
      <c r="E1052" s="48"/>
      <c r="F1052" s="50"/>
      <c r="G1052" s="51"/>
      <c r="H1052" s="51"/>
      <c r="I1052" s="51"/>
      <c r="J1052" s="48"/>
      <c r="K1052" s="48"/>
    </row>
  </sheetData>
  <mergeCells count="6">
    <mergeCell ref="E2:F2"/>
    <mergeCell ref="A1:I1"/>
    <mergeCell ref="E3:F3"/>
    <mergeCell ref="A1049:C1049"/>
    <mergeCell ref="A4:I4"/>
    <mergeCell ref="A3:D3"/>
  </mergeCells>
  <printOptions horizontalCentered="1"/>
  <pageMargins left="0.51181102362204722" right="0.51181102362204722" top="1.5748031496062993" bottom="0.98425196850393704" header="0" footer="0"/>
  <pageSetup paperSize="9" scale="64" orientation="landscape"/>
  <headerFooter>
    <oddFooter>&amp;CPágina &amp;P de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0"/>
  <sheetViews>
    <sheetView workbookViewId="0"/>
  </sheetViews>
  <sheetFormatPr defaultColWidth="14.42578125" defaultRowHeight="15" customHeight="1"/>
  <cols>
    <col min="1" max="1" width="0.5703125" customWidth="1"/>
    <col min="2" max="2" width="5.42578125" customWidth="1"/>
    <col min="3" max="3" width="44.7109375" customWidth="1"/>
    <col min="4" max="4" width="16.5703125" customWidth="1"/>
    <col min="5" max="5" width="8.42578125" customWidth="1"/>
    <col min="6" max="6" width="13.28515625" customWidth="1"/>
    <col min="7" max="7" width="8.42578125" customWidth="1"/>
    <col min="8" max="8" width="13.28515625" customWidth="1"/>
    <col min="9" max="9" width="8.42578125" customWidth="1"/>
    <col min="10" max="10" width="13.28515625" customWidth="1"/>
    <col min="11" max="11" width="8.42578125" customWidth="1"/>
    <col min="12" max="12" width="13.28515625" customWidth="1"/>
    <col min="13" max="13" width="8.42578125" customWidth="1"/>
    <col min="14" max="14" width="13.28515625" customWidth="1"/>
    <col min="15" max="15" width="8.42578125" customWidth="1"/>
    <col min="16" max="16" width="13.28515625" customWidth="1"/>
    <col min="17" max="17" width="8.42578125" customWidth="1"/>
    <col min="18" max="18" width="13.28515625" customWidth="1"/>
    <col min="19" max="19" width="8.42578125" customWidth="1"/>
    <col min="20" max="20" width="13.28515625" customWidth="1"/>
    <col min="21" max="21" width="8.42578125" customWidth="1"/>
    <col min="22" max="22" width="13.28515625" customWidth="1"/>
    <col min="23" max="23" width="8.42578125" customWidth="1"/>
    <col min="24" max="24" width="13.28515625" customWidth="1"/>
    <col min="25" max="25" width="8.42578125" customWidth="1"/>
    <col min="26" max="26" width="13.28515625" customWidth="1"/>
    <col min="27" max="27" width="8.42578125" customWidth="1"/>
    <col min="28" max="28" width="13.28515625" customWidth="1"/>
    <col min="29" max="29" width="8.42578125" customWidth="1"/>
    <col min="30" max="30" width="13.28515625" customWidth="1"/>
    <col min="31" max="31" width="8.42578125" customWidth="1"/>
    <col min="32" max="32" width="13.28515625" customWidth="1"/>
    <col min="33" max="33" width="8.42578125" customWidth="1"/>
    <col min="34" max="34" width="13.28515625" customWidth="1"/>
    <col min="35" max="35" width="8.42578125" customWidth="1"/>
    <col min="36" max="36" width="13.28515625" customWidth="1"/>
    <col min="37" max="37" width="8.42578125" customWidth="1"/>
    <col min="38" max="38" width="13.28515625" customWidth="1"/>
    <col min="39" max="39" width="8.42578125" customWidth="1"/>
    <col min="40" max="40" width="13.28515625" customWidth="1"/>
  </cols>
  <sheetData>
    <row r="1" spans="1:40">
      <c r="A1" s="52"/>
      <c r="B1" s="137" t="s">
        <v>1681</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5"/>
    </row>
    <row r="2" spans="1:40">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row>
    <row r="3" spans="1:40">
      <c r="A3" s="52"/>
      <c r="B3" s="135" t="s">
        <v>1682</v>
      </c>
      <c r="C3" s="135" t="s">
        <v>1683</v>
      </c>
      <c r="D3" s="135" t="s">
        <v>1684</v>
      </c>
      <c r="E3" s="133" t="s">
        <v>1685</v>
      </c>
      <c r="F3" s="134"/>
      <c r="G3" s="133" t="s">
        <v>1686</v>
      </c>
      <c r="H3" s="134"/>
      <c r="I3" s="133" t="s">
        <v>1687</v>
      </c>
      <c r="J3" s="134"/>
      <c r="K3" s="133" t="s">
        <v>1688</v>
      </c>
      <c r="L3" s="134"/>
      <c r="M3" s="133" t="s">
        <v>1689</v>
      </c>
      <c r="N3" s="134"/>
      <c r="O3" s="133" t="s">
        <v>1690</v>
      </c>
      <c r="P3" s="134"/>
      <c r="Q3" s="133" t="s">
        <v>1691</v>
      </c>
      <c r="R3" s="134"/>
      <c r="S3" s="133" t="s">
        <v>1692</v>
      </c>
      <c r="T3" s="134"/>
      <c r="U3" s="133" t="s">
        <v>1693</v>
      </c>
      <c r="V3" s="134"/>
      <c r="W3" s="133" t="s">
        <v>1694</v>
      </c>
      <c r="X3" s="134"/>
      <c r="Y3" s="133" t="s">
        <v>1695</v>
      </c>
      <c r="Z3" s="134"/>
      <c r="AA3" s="133" t="s">
        <v>1696</v>
      </c>
      <c r="AB3" s="134"/>
      <c r="AC3" s="133" t="s">
        <v>1697</v>
      </c>
      <c r="AD3" s="134"/>
      <c r="AE3" s="133" t="s">
        <v>1698</v>
      </c>
      <c r="AF3" s="134"/>
      <c r="AG3" s="133" t="s">
        <v>1699</v>
      </c>
      <c r="AH3" s="134"/>
      <c r="AI3" s="133" t="s">
        <v>1700</v>
      </c>
      <c r="AJ3" s="134"/>
      <c r="AK3" s="133" t="s">
        <v>1701</v>
      </c>
      <c r="AL3" s="134"/>
      <c r="AM3" s="133" t="s">
        <v>1702</v>
      </c>
      <c r="AN3" s="134"/>
    </row>
    <row r="4" spans="1:40">
      <c r="A4" s="53"/>
      <c r="B4" s="136"/>
      <c r="C4" s="136"/>
      <c r="D4" s="136"/>
      <c r="E4" s="54" t="s">
        <v>1703</v>
      </c>
      <c r="F4" s="54" t="s">
        <v>1704</v>
      </c>
      <c r="G4" s="54" t="s">
        <v>1703</v>
      </c>
      <c r="H4" s="54" t="s">
        <v>1704</v>
      </c>
      <c r="I4" s="54" t="s">
        <v>1703</v>
      </c>
      <c r="J4" s="54" t="s">
        <v>1704</v>
      </c>
      <c r="K4" s="54" t="s">
        <v>1703</v>
      </c>
      <c r="L4" s="54" t="s">
        <v>1704</v>
      </c>
      <c r="M4" s="54" t="s">
        <v>1703</v>
      </c>
      <c r="N4" s="54" t="s">
        <v>1704</v>
      </c>
      <c r="O4" s="54" t="s">
        <v>1703</v>
      </c>
      <c r="P4" s="54" t="s">
        <v>1704</v>
      </c>
      <c r="Q4" s="54" t="s">
        <v>1703</v>
      </c>
      <c r="R4" s="54" t="s">
        <v>1704</v>
      </c>
      <c r="S4" s="54" t="s">
        <v>1703</v>
      </c>
      <c r="T4" s="54" t="s">
        <v>1704</v>
      </c>
      <c r="U4" s="54" t="s">
        <v>1703</v>
      </c>
      <c r="V4" s="54" t="s">
        <v>1704</v>
      </c>
      <c r="W4" s="54" t="s">
        <v>1703</v>
      </c>
      <c r="X4" s="54" t="s">
        <v>1704</v>
      </c>
      <c r="Y4" s="54" t="s">
        <v>1703</v>
      </c>
      <c r="Z4" s="54" t="s">
        <v>1704</v>
      </c>
      <c r="AA4" s="54" t="s">
        <v>1703</v>
      </c>
      <c r="AB4" s="54" t="s">
        <v>1704</v>
      </c>
      <c r="AC4" s="54" t="s">
        <v>1703</v>
      </c>
      <c r="AD4" s="54" t="s">
        <v>1704</v>
      </c>
      <c r="AE4" s="54" t="s">
        <v>1703</v>
      </c>
      <c r="AF4" s="54" t="s">
        <v>1704</v>
      </c>
      <c r="AG4" s="54" t="s">
        <v>1703</v>
      </c>
      <c r="AH4" s="54" t="s">
        <v>1704</v>
      </c>
      <c r="AI4" s="54" t="s">
        <v>1703</v>
      </c>
      <c r="AJ4" s="54" t="s">
        <v>1704</v>
      </c>
      <c r="AK4" s="54" t="s">
        <v>1703</v>
      </c>
      <c r="AL4" s="54" t="s">
        <v>1704</v>
      </c>
      <c r="AM4" s="54" t="s">
        <v>1703</v>
      </c>
      <c r="AN4" s="54" t="s">
        <v>1704</v>
      </c>
    </row>
    <row r="5" spans="1:40">
      <c r="A5" s="52"/>
      <c r="B5" s="55">
        <v>1</v>
      </c>
      <c r="C5" s="56" t="str">
        <f>VLOOKUP($B5,P.O.!$1:$1048576,4,0)</f>
        <v>SERVIÇOS PRELIMINARES</v>
      </c>
      <c r="D5" s="57">
        <f>VLOOKUP($B5,P.O.!$1:$1048576,9,0)</f>
        <v>0</v>
      </c>
      <c r="E5" s="58">
        <v>1</v>
      </c>
      <c r="F5" s="59">
        <f t="shared" ref="F5:F21" si="0">E5</f>
        <v>1</v>
      </c>
      <c r="G5" s="58"/>
      <c r="H5" s="59">
        <f t="shared" ref="H5:H21" si="1">G5+F5</f>
        <v>1</v>
      </c>
      <c r="I5" s="58"/>
      <c r="J5" s="59">
        <f t="shared" ref="J5:J21" si="2">I5+H5</f>
        <v>1</v>
      </c>
      <c r="K5" s="58"/>
      <c r="L5" s="59">
        <f t="shared" ref="L5:L21" si="3">K5+J5</f>
        <v>1</v>
      </c>
      <c r="M5" s="58"/>
      <c r="N5" s="59">
        <f t="shared" ref="N5:N21" si="4">M5+L5</f>
        <v>1</v>
      </c>
      <c r="O5" s="58"/>
      <c r="P5" s="59">
        <f t="shared" ref="P5:P21" si="5">O5+N5</f>
        <v>1</v>
      </c>
      <c r="Q5" s="58"/>
      <c r="R5" s="59">
        <f t="shared" ref="R5:R21" si="6">Q5+P5</f>
        <v>1</v>
      </c>
      <c r="S5" s="58"/>
      <c r="T5" s="59">
        <f t="shared" ref="T5:T21" si="7">S5+R5</f>
        <v>1</v>
      </c>
      <c r="U5" s="58"/>
      <c r="V5" s="59">
        <f t="shared" ref="V5:V21" si="8">U5+T5</f>
        <v>1</v>
      </c>
      <c r="W5" s="58"/>
      <c r="X5" s="59">
        <f t="shared" ref="X5:X21" si="9">W5+V5</f>
        <v>1</v>
      </c>
      <c r="Y5" s="58"/>
      <c r="Z5" s="59">
        <f t="shared" ref="Z5:Z21" si="10">Y5+X5</f>
        <v>1</v>
      </c>
      <c r="AA5" s="58"/>
      <c r="AB5" s="59">
        <f t="shared" ref="AB5:AB21" si="11">AA5+Z5</f>
        <v>1</v>
      </c>
      <c r="AC5" s="58"/>
      <c r="AD5" s="59">
        <f t="shared" ref="AD5:AD21" si="12">AC5+AB5</f>
        <v>1</v>
      </c>
      <c r="AE5" s="58"/>
      <c r="AF5" s="59">
        <f t="shared" ref="AF5:AF21" si="13">AE5+AD5</f>
        <v>1</v>
      </c>
      <c r="AG5" s="58"/>
      <c r="AH5" s="59">
        <f t="shared" ref="AH5:AH21" si="14">AG5+AF5</f>
        <v>1</v>
      </c>
      <c r="AI5" s="58"/>
      <c r="AJ5" s="59">
        <f t="shared" ref="AJ5:AJ21" si="15">AI5+AH5</f>
        <v>1</v>
      </c>
      <c r="AK5" s="58"/>
      <c r="AL5" s="59">
        <f t="shared" ref="AL5:AL21" si="16">AK5+AJ5</f>
        <v>1</v>
      </c>
      <c r="AM5" s="58"/>
      <c r="AN5" s="59">
        <f t="shared" ref="AN5:AN21" si="17">AM5+AL5</f>
        <v>1</v>
      </c>
    </row>
    <row r="6" spans="1:40">
      <c r="A6" s="52"/>
      <c r="B6" s="55">
        <v>2</v>
      </c>
      <c r="C6" s="56" t="str">
        <f>VLOOKUP($B6,P.O.!$1:$1048576,4,0)</f>
        <v>DEMOLIÇÕES</v>
      </c>
      <c r="D6" s="57">
        <f>VLOOKUP($B6,P.O.!$1:$1048576,9,0)</f>
        <v>0</v>
      </c>
      <c r="E6" s="58">
        <v>0.5</v>
      </c>
      <c r="F6" s="59">
        <f t="shared" si="0"/>
        <v>0.5</v>
      </c>
      <c r="G6" s="58">
        <v>0.5</v>
      </c>
      <c r="H6" s="59">
        <f t="shared" si="1"/>
        <v>1</v>
      </c>
      <c r="I6" s="58"/>
      <c r="J6" s="59">
        <f t="shared" si="2"/>
        <v>1</v>
      </c>
      <c r="K6" s="58"/>
      <c r="L6" s="59">
        <f t="shared" si="3"/>
        <v>1</v>
      </c>
      <c r="M6" s="58"/>
      <c r="N6" s="59">
        <f t="shared" si="4"/>
        <v>1</v>
      </c>
      <c r="O6" s="58"/>
      <c r="P6" s="59">
        <f t="shared" si="5"/>
        <v>1</v>
      </c>
      <c r="Q6" s="58"/>
      <c r="R6" s="59">
        <f t="shared" si="6"/>
        <v>1</v>
      </c>
      <c r="S6" s="58"/>
      <c r="T6" s="59">
        <f t="shared" si="7"/>
        <v>1</v>
      </c>
      <c r="U6" s="58"/>
      <c r="V6" s="59">
        <f t="shared" si="8"/>
        <v>1</v>
      </c>
      <c r="W6" s="58"/>
      <c r="X6" s="59">
        <f t="shared" si="9"/>
        <v>1</v>
      </c>
      <c r="Y6" s="58"/>
      <c r="Z6" s="59">
        <f t="shared" si="10"/>
        <v>1</v>
      </c>
      <c r="AA6" s="58"/>
      <c r="AB6" s="59">
        <f t="shared" si="11"/>
        <v>1</v>
      </c>
      <c r="AC6" s="58"/>
      <c r="AD6" s="59">
        <f t="shared" si="12"/>
        <v>1</v>
      </c>
      <c r="AE6" s="58"/>
      <c r="AF6" s="59">
        <f t="shared" si="13"/>
        <v>1</v>
      </c>
      <c r="AG6" s="58"/>
      <c r="AH6" s="59">
        <f t="shared" si="14"/>
        <v>1</v>
      </c>
      <c r="AI6" s="58"/>
      <c r="AJ6" s="59">
        <f t="shared" si="15"/>
        <v>1</v>
      </c>
      <c r="AK6" s="58"/>
      <c r="AL6" s="59">
        <f t="shared" si="16"/>
        <v>1</v>
      </c>
      <c r="AM6" s="58"/>
      <c r="AN6" s="59">
        <f t="shared" si="17"/>
        <v>1</v>
      </c>
    </row>
    <row r="7" spans="1:40">
      <c r="A7" s="52"/>
      <c r="B7" s="55">
        <v>3</v>
      </c>
      <c r="C7" s="56" t="str">
        <f>VLOOKUP($B7,P.O.!$1:$1048576,4,0)</f>
        <v>PISOS, MEIO FIO E RAMPAS DE ACESSIBILIDADE</v>
      </c>
      <c r="D7" s="57">
        <f>VLOOKUP($B7,P.O.!$1:$1048576,9,0)</f>
        <v>0</v>
      </c>
      <c r="E7" s="58"/>
      <c r="F7" s="59">
        <f t="shared" si="0"/>
        <v>0</v>
      </c>
      <c r="G7" s="58">
        <v>8.3299999999999999E-2</v>
      </c>
      <c r="H7" s="59">
        <f t="shared" si="1"/>
        <v>8.3299999999999999E-2</v>
      </c>
      <c r="I7" s="58">
        <v>8.3299999999999999E-2</v>
      </c>
      <c r="J7" s="59">
        <f t="shared" si="2"/>
        <v>0.1666</v>
      </c>
      <c r="K7" s="58">
        <v>8.3299999999999999E-2</v>
      </c>
      <c r="L7" s="59">
        <f t="shared" si="3"/>
        <v>0.24990000000000001</v>
      </c>
      <c r="M7" s="58">
        <v>8.3299999999999999E-2</v>
      </c>
      <c r="N7" s="59">
        <f t="shared" si="4"/>
        <v>0.3332</v>
      </c>
      <c r="O7" s="58">
        <v>8.3299999999999999E-2</v>
      </c>
      <c r="P7" s="59">
        <f t="shared" si="5"/>
        <v>0.41649999999999998</v>
      </c>
      <c r="Q7" s="58">
        <v>8.3299999999999999E-2</v>
      </c>
      <c r="R7" s="59">
        <f t="shared" si="6"/>
        <v>0.49979999999999997</v>
      </c>
      <c r="S7" s="58">
        <v>8.3299999999999999E-2</v>
      </c>
      <c r="T7" s="59">
        <f t="shared" si="7"/>
        <v>0.58309999999999995</v>
      </c>
      <c r="U7" s="58">
        <v>8.3299999999999999E-2</v>
      </c>
      <c r="V7" s="59">
        <f t="shared" si="8"/>
        <v>0.66639999999999999</v>
      </c>
      <c r="W7" s="58">
        <v>8.3400000000000002E-2</v>
      </c>
      <c r="X7" s="59">
        <f t="shared" si="9"/>
        <v>0.74980000000000002</v>
      </c>
      <c r="Y7" s="58">
        <v>8.3400000000000002E-2</v>
      </c>
      <c r="Z7" s="59">
        <f t="shared" si="10"/>
        <v>0.83320000000000005</v>
      </c>
      <c r="AA7" s="58">
        <v>8.3400000000000002E-2</v>
      </c>
      <c r="AB7" s="59">
        <f t="shared" si="11"/>
        <v>0.91660000000000008</v>
      </c>
      <c r="AC7" s="58">
        <v>8.3400000000000002E-2</v>
      </c>
      <c r="AD7" s="59">
        <f t="shared" si="12"/>
        <v>1</v>
      </c>
      <c r="AE7" s="58"/>
      <c r="AF7" s="59">
        <f t="shared" si="13"/>
        <v>1</v>
      </c>
      <c r="AG7" s="58"/>
      <c r="AH7" s="59">
        <f t="shared" si="14"/>
        <v>1</v>
      </c>
      <c r="AI7" s="58"/>
      <c r="AJ7" s="59">
        <f t="shared" si="15"/>
        <v>1</v>
      </c>
      <c r="AK7" s="58"/>
      <c r="AL7" s="59">
        <f t="shared" si="16"/>
        <v>1</v>
      </c>
      <c r="AM7" s="58"/>
      <c r="AN7" s="59">
        <f t="shared" si="17"/>
        <v>1</v>
      </c>
    </row>
    <row r="8" spans="1:40">
      <c r="A8" s="52"/>
      <c r="B8" s="55">
        <v>4</v>
      </c>
      <c r="C8" s="56" t="str">
        <f>VLOOKUP($B8,P.O.!$1:$1048576,4,0)</f>
        <v>CAMPO DE FUTEBOL</v>
      </c>
      <c r="D8" s="57">
        <f>VLOOKUP($B8,P.O.!$1:$1048576,9,0)</f>
        <v>0</v>
      </c>
      <c r="E8" s="58"/>
      <c r="F8" s="59">
        <f t="shared" si="0"/>
        <v>0</v>
      </c>
      <c r="G8" s="58">
        <v>0.2</v>
      </c>
      <c r="H8" s="59">
        <f t="shared" si="1"/>
        <v>0.2</v>
      </c>
      <c r="I8" s="58">
        <v>0.2</v>
      </c>
      <c r="J8" s="59">
        <f t="shared" si="2"/>
        <v>0.4</v>
      </c>
      <c r="K8" s="58">
        <v>0.2</v>
      </c>
      <c r="L8" s="59">
        <f t="shared" si="3"/>
        <v>0.60000000000000009</v>
      </c>
      <c r="M8" s="58">
        <v>0.2</v>
      </c>
      <c r="N8" s="59">
        <f t="shared" si="4"/>
        <v>0.8</v>
      </c>
      <c r="O8" s="58">
        <v>0.2</v>
      </c>
      <c r="P8" s="59">
        <f t="shared" si="5"/>
        <v>1</v>
      </c>
      <c r="Q8" s="58"/>
      <c r="R8" s="59">
        <f t="shared" si="6"/>
        <v>1</v>
      </c>
      <c r="S8" s="58"/>
      <c r="T8" s="59">
        <f t="shared" si="7"/>
        <v>1</v>
      </c>
      <c r="U8" s="58"/>
      <c r="V8" s="59">
        <f t="shared" si="8"/>
        <v>1</v>
      </c>
      <c r="W8" s="58"/>
      <c r="X8" s="59">
        <f t="shared" si="9"/>
        <v>1</v>
      </c>
      <c r="Y8" s="58"/>
      <c r="Z8" s="59">
        <f t="shared" si="10"/>
        <v>1</v>
      </c>
      <c r="AA8" s="58"/>
      <c r="AB8" s="59">
        <f t="shared" si="11"/>
        <v>1</v>
      </c>
      <c r="AC8" s="58"/>
      <c r="AD8" s="59">
        <f t="shared" si="12"/>
        <v>1</v>
      </c>
      <c r="AE8" s="58"/>
      <c r="AF8" s="59">
        <f t="shared" si="13"/>
        <v>1</v>
      </c>
      <c r="AG8" s="58"/>
      <c r="AH8" s="59">
        <f t="shared" si="14"/>
        <v>1</v>
      </c>
      <c r="AI8" s="58"/>
      <c r="AJ8" s="59">
        <f t="shared" si="15"/>
        <v>1</v>
      </c>
      <c r="AK8" s="58"/>
      <c r="AL8" s="59">
        <f t="shared" si="16"/>
        <v>1</v>
      </c>
      <c r="AM8" s="58"/>
      <c r="AN8" s="59">
        <f t="shared" si="17"/>
        <v>1</v>
      </c>
    </row>
    <row r="9" spans="1:40">
      <c r="A9" s="52"/>
      <c r="B9" s="55">
        <v>5</v>
      </c>
      <c r="C9" s="56" t="str">
        <f>VLOOKUP($B9,P.O.!$1:$1048576,4,0)</f>
        <v>QUADRA POLIESPORTIVA</v>
      </c>
      <c r="D9" s="57">
        <f>VLOOKUP($B9,P.O.!$1:$1048576,9,0)</f>
        <v>0</v>
      </c>
      <c r="E9" s="58"/>
      <c r="F9" s="59">
        <f t="shared" si="0"/>
        <v>0</v>
      </c>
      <c r="G9" s="58"/>
      <c r="H9" s="59">
        <f t="shared" si="1"/>
        <v>0</v>
      </c>
      <c r="I9" s="58">
        <v>0.2</v>
      </c>
      <c r="J9" s="59">
        <f t="shared" si="2"/>
        <v>0.2</v>
      </c>
      <c r="K9" s="58">
        <v>0.2</v>
      </c>
      <c r="L9" s="59">
        <f t="shared" si="3"/>
        <v>0.4</v>
      </c>
      <c r="M9" s="58">
        <v>0.2</v>
      </c>
      <c r="N9" s="59">
        <f t="shared" si="4"/>
        <v>0.60000000000000009</v>
      </c>
      <c r="O9" s="58">
        <v>0.2</v>
      </c>
      <c r="P9" s="59">
        <f t="shared" si="5"/>
        <v>0.8</v>
      </c>
      <c r="Q9" s="58">
        <v>0.2</v>
      </c>
      <c r="R9" s="59">
        <f t="shared" si="6"/>
        <v>1</v>
      </c>
      <c r="S9" s="58"/>
      <c r="T9" s="59">
        <f t="shared" si="7"/>
        <v>1</v>
      </c>
      <c r="U9" s="58"/>
      <c r="V9" s="59">
        <f t="shared" si="8"/>
        <v>1</v>
      </c>
      <c r="W9" s="58"/>
      <c r="X9" s="59">
        <f t="shared" si="9"/>
        <v>1</v>
      </c>
      <c r="Y9" s="58"/>
      <c r="Z9" s="59">
        <f t="shared" si="10"/>
        <v>1</v>
      </c>
      <c r="AA9" s="58"/>
      <c r="AB9" s="59">
        <f t="shared" si="11"/>
        <v>1</v>
      </c>
      <c r="AC9" s="58"/>
      <c r="AD9" s="59">
        <f t="shared" si="12"/>
        <v>1</v>
      </c>
      <c r="AE9" s="58"/>
      <c r="AF9" s="59">
        <f t="shared" si="13"/>
        <v>1</v>
      </c>
      <c r="AG9" s="58"/>
      <c r="AH9" s="59">
        <f t="shared" si="14"/>
        <v>1</v>
      </c>
      <c r="AI9" s="58"/>
      <c r="AJ9" s="59">
        <f t="shared" si="15"/>
        <v>1</v>
      </c>
      <c r="AK9" s="58"/>
      <c r="AL9" s="59">
        <f t="shared" si="16"/>
        <v>1</v>
      </c>
      <c r="AM9" s="58"/>
      <c r="AN9" s="59">
        <f t="shared" si="17"/>
        <v>1</v>
      </c>
    </row>
    <row r="10" spans="1:40">
      <c r="A10" s="52"/>
      <c r="B10" s="55">
        <v>6</v>
      </c>
      <c r="C10" s="56" t="str">
        <f>VLOOKUP($B10,P.O.!$1:$1048576,4,0)</f>
        <v>QUADRA DE AREIA</v>
      </c>
      <c r="D10" s="57">
        <f>VLOOKUP($B10,P.O.!$1:$1048576,9,0)</f>
        <v>0</v>
      </c>
      <c r="E10" s="58"/>
      <c r="F10" s="59">
        <f t="shared" si="0"/>
        <v>0</v>
      </c>
      <c r="G10" s="58"/>
      <c r="H10" s="59">
        <f t="shared" si="1"/>
        <v>0</v>
      </c>
      <c r="I10" s="58"/>
      <c r="J10" s="59">
        <f t="shared" si="2"/>
        <v>0</v>
      </c>
      <c r="K10" s="58">
        <v>0.2</v>
      </c>
      <c r="L10" s="59">
        <f t="shared" si="3"/>
        <v>0.2</v>
      </c>
      <c r="M10" s="58">
        <v>0.2</v>
      </c>
      <c r="N10" s="59">
        <f t="shared" si="4"/>
        <v>0.4</v>
      </c>
      <c r="O10" s="58">
        <v>0.2</v>
      </c>
      <c r="P10" s="59">
        <f t="shared" si="5"/>
        <v>0.60000000000000009</v>
      </c>
      <c r="Q10" s="58">
        <v>0.2</v>
      </c>
      <c r="R10" s="59">
        <f t="shared" si="6"/>
        <v>0.8</v>
      </c>
      <c r="S10" s="58">
        <v>0.2</v>
      </c>
      <c r="T10" s="59">
        <f t="shared" si="7"/>
        <v>1</v>
      </c>
      <c r="U10" s="58"/>
      <c r="V10" s="59">
        <f t="shared" si="8"/>
        <v>1</v>
      </c>
      <c r="W10" s="58"/>
      <c r="X10" s="59">
        <f t="shared" si="9"/>
        <v>1</v>
      </c>
      <c r="Y10" s="58"/>
      <c r="Z10" s="59">
        <f t="shared" si="10"/>
        <v>1</v>
      </c>
      <c r="AA10" s="58"/>
      <c r="AB10" s="59">
        <f t="shared" si="11"/>
        <v>1</v>
      </c>
      <c r="AC10" s="58"/>
      <c r="AD10" s="59">
        <f t="shared" si="12"/>
        <v>1</v>
      </c>
      <c r="AE10" s="58"/>
      <c r="AF10" s="59">
        <f t="shared" si="13"/>
        <v>1</v>
      </c>
      <c r="AG10" s="58"/>
      <c r="AH10" s="59">
        <f t="shared" si="14"/>
        <v>1</v>
      </c>
      <c r="AI10" s="58"/>
      <c r="AJ10" s="59">
        <f t="shared" si="15"/>
        <v>1</v>
      </c>
      <c r="AK10" s="58"/>
      <c r="AL10" s="59">
        <f t="shared" si="16"/>
        <v>1</v>
      </c>
      <c r="AM10" s="58"/>
      <c r="AN10" s="59">
        <f t="shared" si="17"/>
        <v>1</v>
      </c>
    </row>
    <row r="11" spans="1:40">
      <c r="A11" s="52"/>
      <c r="B11" s="55">
        <v>7</v>
      </c>
      <c r="C11" s="56" t="str">
        <f>VLOOKUP($B11,P.O.!$1:$1048576,4,0)</f>
        <v>PAISAGISMO</v>
      </c>
      <c r="D11" s="57">
        <f>VLOOKUP($B11,P.O.!$1:$1048576,9,0)</f>
        <v>0</v>
      </c>
      <c r="E11" s="58"/>
      <c r="F11" s="59">
        <f t="shared" si="0"/>
        <v>0</v>
      </c>
      <c r="G11" s="58"/>
      <c r="H11" s="59">
        <f t="shared" si="1"/>
        <v>0</v>
      </c>
      <c r="I11" s="58"/>
      <c r="J11" s="59">
        <f t="shared" si="2"/>
        <v>0</v>
      </c>
      <c r="K11" s="58"/>
      <c r="L11" s="59">
        <f t="shared" si="3"/>
        <v>0</v>
      </c>
      <c r="M11" s="58"/>
      <c r="N11" s="59">
        <f t="shared" si="4"/>
        <v>0</v>
      </c>
      <c r="O11" s="58"/>
      <c r="P11" s="59">
        <f t="shared" si="5"/>
        <v>0</v>
      </c>
      <c r="Q11" s="58"/>
      <c r="R11" s="59">
        <f t="shared" si="6"/>
        <v>0</v>
      </c>
      <c r="S11" s="58"/>
      <c r="T11" s="59">
        <f t="shared" si="7"/>
        <v>0</v>
      </c>
      <c r="U11" s="58"/>
      <c r="V11" s="59">
        <f t="shared" si="8"/>
        <v>0</v>
      </c>
      <c r="W11" s="58"/>
      <c r="X11" s="59">
        <f t="shared" si="9"/>
        <v>0</v>
      </c>
      <c r="Y11" s="58"/>
      <c r="Z11" s="59">
        <f t="shared" si="10"/>
        <v>0</v>
      </c>
      <c r="AA11" s="58"/>
      <c r="AB11" s="59">
        <f t="shared" si="11"/>
        <v>0</v>
      </c>
      <c r="AC11" s="58"/>
      <c r="AD11" s="59">
        <f t="shared" si="12"/>
        <v>0</v>
      </c>
      <c r="AE11" s="58"/>
      <c r="AF11" s="59">
        <f t="shared" si="13"/>
        <v>0</v>
      </c>
      <c r="AG11" s="58"/>
      <c r="AH11" s="59">
        <f t="shared" si="14"/>
        <v>0</v>
      </c>
      <c r="AI11" s="58">
        <v>0.5</v>
      </c>
      <c r="AJ11" s="59">
        <f t="shared" si="15"/>
        <v>0.5</v>
      </c>
      <c r="AK11" s="58">
        <v>0.3</v>
      </c>
      <c r="AL11" s="59">
        <f t="shared" si="16"/>
        <v>0.8</v>
      </c>
      <c r="AM11" s="58">
        <v>0.2</v>
      </c>
      <c r="AN11" s="59">
        <f t="shared" si="17"/>
        <v>1</v>
      </c>
    </row>
    <row r="12" spans="1:40">
      <c r="A12" s="52"/>
      <c r="B12" s="55">
        <v>8</v>
      </c>
      <c r="C12" s="56" t="str">
        <f>VLOOKUP($B12,P.O.!$1:$1048576,4,0)</f>
        <v>URBANISMO</v>
      </c>
      <c r="D12" s="57">
        <f>VLOOKUP($B12,P.O.!$1:$1048576,9,0)</f>
        <v>0</v>
      </c>
      <c r="E12" s="58"/>
      <c r="F12" s="59">
        <f t="shared" si="0"/>
        <v>0</v>
      </c>
      <c r="G12" s="58"/>
      <c r="H12" s="59">
        <f t="shared" si="1"/>
        <v>0</v>
      </c>
      <c r="I12" s="58"/>
      <c r="J12" s="59">
        <f t="shared" si="2"/>
        <v>0</v>
      </c>
      <c r="K12" s="58"/>
      <c r="L12" s="59">
        <f t="shared" si="3"/>
        <v>0</v>
      </c>
      <c r="M12" s="58"/>
      <c r="N12" s="59">
        <f t="shared" si="4"/>
        <v>0</v>
      </c>
      <c r="O12" s="58"/>
      <c r="P12" s="59">
        <f t="shared" si="5"/>
        <v>0</v>
      </c>
      <c r="Q12" s="58"/>
      <c r="R12" s="59">
        <f t="shared" si="6"/>
        <v>0</v>
      </c>
      <c r="S12" s="58"/>
      <c r="T12" s="59">
        <f t="shared" si="7"/>
        <v>0</v>
      </c>
      <c r="U12" s="58"/>
      <c r="V12" s="59">
        <f t="shared" si="8"/>
        <v>0</v>
      </c>
      <c r="W12" s="58"/>
      <c r="X12" s="59">
        <f t="shared" si="9"/>
        <v>0</v>
      </c>
      <c r="Y12" s="58"/>
      <c r="Z12" s="59">
        <f t="shared" si="10"/>
        <v>0</v>
      </c>
      <c r="AA12" s="58"/>
      <c r="AB12" s="59">
        <f t="shared" si="11"/>
        <v>0</v>
      </c>
      <c r="AC12" s="58">
        <v>0.2</v>
      </c>
      <c r="AD12" s="59">
        <f t="shared" si="12"/>
        <v>0.2</v>
      </c>
      <c r="AE12" s="58">
        <v>0.2</v>
      </c>
      <c r="AF12" s="59">
        <f t="shared" si="13"/>
        <v>0.4</v>
      </c>
      <c r="AG12" s="58">
        <v>0.2</v>
      </c>
      <c r="AH12" s="59">
        <f t="shared" si="14"/>
        <v>0.60000000000000009</v>
      </c>
      <c r="AI12" s="58">
        <v>0.2</v>
      </c>
      <c r="AJ12" s="59">
        <f t="shared" si="15"/>
        <v>0.8</v>
      </c>
      <c r="AK12" s="58">
        <v>0.2</v>
      </c>
      <c r="AL12" s="59">
        <f t="shared" si="16"/>
        <v>1</v>
      </c>
      <c r="AM12" s="58"/>
      <c r="AN12" s="59">
        <f t="shared" si="17"/>
        <v>1</v>
      </c>
    </row>
    <row r="13" spans="1:40">
      <c r="A13" s="52"/>
      <c r="B13" s="55">
        <v>9</v>
      </c>
      <c r="C13" s="56" t="str">
        <f>VLOOKUP($B13,P.O.!$1:$1048576,4,0)</f>
        <v>ESPELHO D'ÁGUA TIPO 001 (SUPERIOR)</v>
      </c>
      <c r="D13" s="57">
        <f>VLOOKUP($B13,P.O.!$1:$1048576,9,0)</f>
        <v>0</v>
      </c>
      <c r="E13" s="58"/>
      <c r="F13" s="59">
        <f t="shared" si="0"/>
        <v>0</v>
      </c>
      <c r="G13" s="58"/>
      <c r="H13" s="59">
        <f t="shared" si="1"/>
        <v>0</v>
      </c>
      <c r="I13" s="58"/>
      <c r="J13" s="59">
        <f t="shared" si="2"/>
        <v>0</v>
      </c>
      <c r="K13" s="58"/>
      <c r="L13" s="59">
        <f t="shared" si="3"/>
        <v>0</v>
      </c>
      <c r="M13" s="58"/>
      <c r="N13" s="59">
        <f t="shared" si="4"/>
        <v>0</v>
      </c>
      <c r="O13" s="58"/>
      <c r="P13" s="59">
        <f t="shared" si="5"/>
        <v>0</v>
      </c>
      <c r="Q13" s="58"/>
      <c r="R13" s="59">
        <f t="shared" si="6"/>
        <v>0</v>
      </c>
      <c r="S13" s="58"/>
      <c r="T13" s="59">
        <f t="shared" si="7"/>
        <v>0</v>
      </c>
      <c r="U13" s="58"/>
      <c r="V13" s="59">
        <f t="shared" si="8"/>
        <v>0</v>
      </c>
      <c r="W13" s="58"/>
      <c r="X13" s="59">
        <f t="shared" si="9"/>
        <v>0</v>
      </c>
      <c r="Y13" s="58"/>
      <c r="Z13" s="59">
        <f t="shared" si="10"/>
        <v>0</v>
      </c>
      <c r="AA13" s="58">
        <v>0.25</v>
      </c>
      <c r="AB13" s="59">
        <f t="shared" si="11"/>
        <v>0.25</v>
      </c>
      <c r="AC13" s="58">
        <v>0.25</v>
      </c>
      <c r="AD13" s="59">
        <f t="shared" si="12"/>
        <v>0.5</v>
      </c>
      <c r="AE13" s="58">
        <v>0.25</v>
      </c>
      <c r="AF13" s="59">
        <f t="shared" si="13"/>
        <v>0.75</v>
      </c>
      <c r="AG13" s="58">
        <v>0.25</v>
      </c>
      <c r="AH13" s="59">
        <f t="shared" si="14"/>
        <v>1</v>
      </c>
      <c r="AI13" s="58"/>
      <c r="AJ13" s="59">
        <f t="shared" si="15"/>
        <v>1</v>
      </c>
      <c r="AK13" s="58"/>
      <c r="AL13" s="59">
        <f t="shared" si="16"/>
        <v>1</v>
      </c>
      <c r="AM13" s="58"/>
      <c r="AN13" s="59">
        <f t="shared" si="17"/>
        <v>1</v>
      </c>
    </row>
    <row r="14" spans="1:40">
      <c r="A14" s="52"/>
      <c r="B14" s="55">
        <v>10</v>
      </c>
      <c r="C14" s="56" t="str">
        <f>VLOOKUP($B14,P.O.!$1:$1048576,4,0)</f>
        <v>ESPELHO D'ÁGUA TIPO 002 (INFERIOR)</v>
      </c>
      <c r="D14" s="57">
        <f>VLOOKUP($B14,P.O.!$1:$1048576,9,0)</f>
        <v>0</v>
      </c>
      <c r="E14" s="58"/>
      <c r="F14" s="59">
        <f t="shared" si="0"/>
        <v>0</v>
      </c>
      <c r="G14" s="58"/>
      <c r="H14" s="59">
        <f t="shared" si="1"/>
        <v>0</v>
      </c>
      <c r="I14" s="58"/>
      <c r="J14" s="59">
        <f t="shared" si="2"/>
        <v>0</v>
      </c>
      <c r="K14" s="58"/>
      <c r="L14" s="59">
        <f t="shared" si="3"/>
        <v>0</v>
      </c>
      <c r="M14" s="58"/>
      <c r="N14" s="59">
        <f t="shared" si="4"/>
        <v>0</v>
      </c>
      <c r="O14" s="58"/>
      <c r="P14" s="59">
        <f t="shared" si="5"/>
        <v>0</v>
      </c>
      <c r="Q14" s="58"/>
      <c r="R14" s="59">
        <f t="shared" si="6"/>
        <v>0</v>
      </c>
      <c r="S14" s="58"/>
      <c r="T14" s="59">
        <f t="shared" si="7"/>
        <v>0</v>
      </c>
      <c r="U14" s="58"/>
      <c r="V14" s="59">
        <f t="shared" si="8"/>
        <v>0</v>
      </c>
      <c r="W14" s="58"/>
      <c r="X14" s="59">
        <f t="shared" si="9"/>
        <v>0</v>
      </c>
      <c r="Y14" s="58"/>
      <c r="Z14" s="59">
        <f t="shared" si="10"/>
        <v>0</v>
      </c>
      <c r="AA14" s="58"/>
      <c r="AB14" s="59">
        <f t="shared" si="11"/>
        <v>0</v>
      </c>
      <c r="AC14" s="58">
        <v>0.25</v>
      </c>
      <c r="AD14" s="59">
        <f t="shared" si="12"/>
        <v>0.25</v>
      </c>
      <c r="AE14" s="58">
        <v>0.25</v>
      </c>
      <c r="AF14" s="59">
        <f t="shared" si="13"/>
        <v>0.5</v>
      </c>
      <c r="AG14" s="58">
        <v>0.25</v>
      </c>
      <c r="AH14" s="59">
        <f t="shared" si="14"/>
        <v>0.75</v>
      </c>
      <c r="AI14" s="58">
        <v>0.25</v>
      </c>
      <c r="AJ14" s="59">
        <f t="shared" si="15"/>
        <v>1</v>
      </c>
      <c r="AK14" s="58"/>
      <c r="AL14" s="59">
        <f t="shared" si="16"/>
        <v>1</v>
      </c>
      <c r="AM14" s="58"/>
      <c r="AN14" s="59">
        <f t="shared" si="17"/>
        <v>1</v>
      </c>
    </row>
    <row r="15" spans="1:40">
      <c r="A15" s="52"/>
      <c r="B15" s="55">
        <v>11</v>
      </c>
      <c r="C15" s="56" t="str">
        <f>VLOOKUP($B15,P.O.!$1:$1048576,4,0)</f>
        <v>EDIFICAÇÕES</v>
      </c>
      <c r="D15" s="57">
        <f>VLOOKUP($B15,P.O.!$1:$1048576,9,0)</f>
        <v>0</v>
      </c>
      <c r="E15" s="58">
        <v>8.3299999999999999E-2</v>
      </c>
      <c r="F15" s="59">
        <f t="shared" si="0"/>
        <v>8.3299999999999999E-2</v>
      </c>
      <c r="G15" s="58">
        <v>8.3299999999999999E-2</v>
      </c>
      <c r="H15" s="59">
        <f t="shared" si="1"/>
        <v>0.1666</v>
      </c>
      <c r="I15" s="58">
        <v>8.3299999999999999E-2</v>
      </c>
      <c r="J15" s="59">
        <f t="shared" si="2"/>
        <v>0.24990000000000001</v>
      </c>
      <c r="K15" s="58">
        <v>8.3299999999999999E-2</v>
      </c>
      <c r="L15" s="59">
        <f t="shared" si="3"/>
        <v>0.3332</v>
      </c>
      <c r="M15" s="58">
        <v>8.3299999999999999E-2</v>
      </c>
      <c r="N15" s="59">
        <f t="shared" si="4"/>
        <v>0.41649999999999998</v>
      </c>
      <c r="O15" s="58">
        <v>8.3299999999999999E-2</v>
      </c>
      <c r="P15" s="59">
        <f t="shared" si="5"/>
        <v>0.49979999999999997</v>
      </c>
      <c r="Q15" s="58">
        <v>8.3299999999999999E-2</v>
      </c>
      <c r="R15" s="59">
        <f t="shared" si="6"/>
        <v>0.58309999999999995</v>
      </c>
      <c r="S15" s="58">
        <v>8.3299999999999999E-2</v>
      </c>
      <c r="T15" s="59">
        <f t="shared" si="7"/>
        <v>0.66639999999999999</v>
      </c>
      <c r="U15" s="58">
        <v>8.3299999999999999E-2</v>
      </c>
      <c r="V15" s="59">
        <f t="shared" si="8"/>
        <v>0.74970000000000003</v>
      </c>
      <c r="W15" s="58">
        <v>8.3400000000000002E-2</v>
      </c>
      <c r="X15" s="59">
        <f t="shared" si="9"/>
        <v>0.83310000000000006</v>
      </c>
      <c r="Y15" s="58">
        <v>8.3400000000000002E-2</v>
      </c>
      <c r="Z15" s="59">
        <f t="shared" si="10"/>
        <v>0.91650000000000009</v>
      </c>
      <c r="AA15" s="58">
        <v>8.3500000000000005E-2</v>
      </c>
      <c r="AB15" s="59">
        <f t="shared" si="11"/>
        <v>1</v>
      </c>
      <c r="AC15" s="58"/>
      <c r="AD15" s="59">
        <f t="shared" si="12"/>
        <v>1</v>
      </c>
      <c r="AE15" s="58"/>
      <c r="AF15" s="59">
        <f t="shared" si="13"/>
        <v>1</v>
      </c>
      <c r="AG15" s="58"/>
      <c r="AH15" s="59">
        <f t="shared" si="14"/>
        <v>1</v>
      </c>
      <c r="AI15" s="58"/>
      <c r="AJ15" s="59">
        <f t="shared" si="15"/>
        <v>1</v>
      </c>
      <c r="AK15" s="58"/>
      <c r="AL15" s="59">
        <f t="shared" si="16"/>
        <v>1</v>
      </c>
      <c r="AM15" s="58"/>
      <c r="AN15" s="59">
        <f t="shared" si="17"/>
        <v>1</v>
      </c>
    </row>
    <row r="16" spans="1:40">
      <c r="A16" s="52"/>
      <c r="B16" s="55">
        <v>12</v>
      </c>
      <c r="C16" s="56" t="str">
        <f>VLOOKUP($B16,P.O.!$1:$1048576,4,0)</f>
        <v>FONTE SECA</v>
      </c>
      <c r="D16" s="57">
        <f>VLOOKUP($B16,P.O.!$1:$1048576,9,0)</f>
        <v>0</v>
      </c>
      <c r="E16" s="58"/>
      <c r="F16" s="59">
        <f t="shared" si="0"/>
        <v>0</v>
      </c>
      <c r="G16" s="58"/>
      <c r="H16" s="59">
        <f t="shared" si="1"/>
        <v>0</v>
      </c>
      <c r="I16" s="58"/>
      <c r="J16" s="59">
        <f t="shared" si="2"/>
        <v>0</v>
      </c>
      <c r="K16" s="58"/>
      <c r="L16" s="59">
        <f t="shared" si="3"/>
        <v>0</v>
      </c>
      <c r="M16" s="58"/>
      <c r="N16" s="59">
        <f t="shared" si="4"/>
        <v>0</v>
      </c>
      <c r="O16" s="58"/>
      <c r="P16" s="59">
        <f t="shared" si="5"/>
        <v>0</v>
      </c>
      <c r="Q16" s="58"/>
      <c r="R16" s="59">
        <f t="shared" si="6"/>
        <v>0</v>
      </c>
      <c r="S16" s="58">
        <v>0.25</v>
      </c>
      <c r="T16" s="59">
        <f t="shared" si="7"/>
        <v>0.25</v>
      </c>
      <c r="U16" s="58">
        <v>0.25</v>
      </c>
      <c r="V16" s="59">
        <f t="shared" si="8"/>
        <v>0.5</v>
      </c>
      <c r="W16" s="58">
        <v>0.25</v>
      </c>
      <c r="X16" s="59">
        <f t="shared" si="9"/>
        <v>0.75</v>
      </c>
      <c r="Y16" s="58">
        <v>0.25</v>
      </c>
      <c r="Z16" s="59">
        <f t="shared" si="10"/>
        <v>1</v>
      </c>
      <c r="AA16" s="58"/>
      <c r="AB16" s="59">
        <f t="shared" si="11"/>
        <v>1</v>
      </c>
      <c r="AC16" s="58"/>
      <c r="AD16" s="59">
        <f t="shared" si="12"/>
        <v>1</v>
      </c>
      <c r="AE16" s="58"/>
      <c r="AF16" s="59">
        <f t="shared" si="13"/>
        <v>1</v>
      </c>
      <c r="AG16" s="58"/>
      <c r="AH16" s="59">
        <f t="shared" si="14"/>
        <v>1</v>
      </c>
      <c r="AI16" s="58"/>
      <c r="AJ16" s="59">
        <f t="shared" si="15"/>
        <v>1</v>
      </c>
      <c r="AK16" s="58"/>
      <c r="AL16" s="59">
        <f t="shared" si="16"/>
        <v>1</v>
      </c>
      <c r="AM16" s="58"/>
      <c r="AN16" s="59">
        <f t="shared" si="17"/>
        <v>1</v>
      </c>
    </row>
    <row r="17" spans="1:40">
      <c r="A17" s="52"/>
      <c r="B17" s="55">
        <v>13</v>
      </c>
      <c r="C17" s="56" t="str">
        <f>VLOOKUP($B17,P.O.!$1:$1048576,4,0)</f>
        <v>MONUMENTO MARIA FUMAÇA</v>
      </c>
      <c r="D17" s="57">
        <f>VLOOKUP($B17,P.O.!$1:$1048576,9,0)</f>
        <v>0</v>
      </c>
      <c r="E17" s="58"/>
      <c r="F17" s="59">
        <f t="shared" si="0"/>
        <v>0</v>
      </c>
      <c r="G17" s="58"/>
      <c r="H17" s="59">
        <f t="shared" si="1"/>
        <v>0</v>
      </c>
      <c r="I17" s="58"/>
      <c r="J17" s="59">
        <f t="shared" si="2"/>
        <v>0</v>
      </c>
      <c r="K17" s="58"/>
      <c r="L17" s="59">
        <f t="shared" si="3"/>
        <v>0</v>
      </c>
      <c r="M17" s="58"/>
      <c r="N17" s="59">
        <f t="shared" si="4"/>
        <v>0</v>
      </c>
      <c r="O17" s="58"/>
      <c r="P17" s="59">
        <f t="shared" si="5"/>
        <v>0</v>
      </c>
      <c r="Q17" s="58"/>
      <c r="R17" s="59">
        <f t="shared" si="6"/>
        <v>0</v>
      </c>
      <c r="S17" s="58"/>
      <c r="T17" s="59">
        <f t="shared" si="7"/>
        <v>0</v>
      </c>
      <c r="U17" s="58"/>
      <c r="V17" s="59">
        <f t="shared" si="8"/>
        <v>0</v>
      </c>
      <c r="W17" s="58"/>
      <c r="X17" s="59">
        <f t="shared" si="9"/>
        <v>0</v>
      </c>
      <c r="Y17" s="58"/>
      <c r="Z17" s="59">
        <f t="shared" si="10"/>
        <v>0</v>
      </c>
      <c r="AA17" s="58"/>
      <c r="AB17" s="59">
        <f t="shared" si="11"/>
        <v>0</v>
      </c>
      <c r="AC17" s="58"/>
      <c r="AD17" s="59">
        <f t="shared" si="12"/>
        <v>0</v>
      </c>
      <c r="AE17" s="58"/>
      <c r="AF17" s="59">
        <f t="shared" si="13"/>
        <v>0</v>
      </c>
      <c r="AG17" s="58"/>
      <c r="AH17" s="59">
        <f t="shared" si="14"/>
        <v>0</v>
      </c>
      <c r="AI17" s="58"/>
      <c r="AJ17" s="59">
        <f t="shared" si="15"/>
        <v>0</v>
      </c>
      <c r="AK17" s="58">
        <v>1</v>
      </c>
      <c r="AL17" s="59">
        <f t="shared" si="16"/>
        <v>1</v>
      </c>
      <c r="AM17" s="58"/>
      <c r="AN17" s="59">
        <f t="shared" si="17"/>
        <v>1</v>
      </c>
    </row>
    <row r="18" spans="1:40">
      <c r="A18" s="52"/>
      <c r="B18" s="55">
        <v>14</v>
      </c>
      <c r="C18" s="56" t="str">
        <f>VLOOKUP($B18,P.O.!$1:$1048576,4,0)</f>
        <v>INSTALAÇÕES ELÉTRICAS</v>
      </c>
      <c r="D18" s="57">
        <f>VLOOKUP($B18,P.O.!$1:$1048576,9,0)</f>
        <v>0</v>
      </c>
      <c r="E18" s="58">
        <v>5.5599999999999997E-2</v>
      </c>
      <c r="F18" s="59">
        <f t="shared" si="0"/>
        <v>5.5599999999999997E-2</v>
      </c>
      <c r="G18" s="58">
        <v>5.5599999999999997E-2</v>
      </c>
      <c r="H18" s="59">
        <f t="shared" si="1"/>
        <v>0.11119999999999999</v>
      </c>
      <c r="I18" s="58">
        <v>5.5599999999999997E-2</v>
      </c>
      <c r="J18" s="59">
        <f t="shared" si="2"/>
        <v>0.1668</v>
      </c>
      <c r="K18" s="58">
        <v>5.5599999999999997E-2</v>
      </c>
      <c r="L18" s="59">
        <f t="shared" si="3"/>
        <v>0.22239999999999999</v>
      </c>
      <c r="M18" s="58">
        <v>5.5599999999999997E-2</v>
      </c>
      <c r="N18" s="59">
        <f t="shared" si="4"/>
        <v>0.27799999999999997</v>
      </c>
      <c r="O18" s="58">
        <v>5.5599999999999997E-2</v>
      </c>
      <c r="P18" s="59">
        <f t="shared" si="5"/>
        <v>0.33359999999999995</v>
      </c>
      <c r="Q18" s="58">
        <v>5.5599999999999997E-2</v>
      </c>
      <c r="R18" s="59">
        <f t="shared" si="6"/>
        <v>0.38919999999999993</v>
      </c>
      <c r="S18" s="58">
        <v>5.5599999999999997E-2</v>
      </c>
      <c r="T18" s="59">
        <f t="shared" si="7"/>
        <v>0.44479999999999992</v>
      </c>
      <c r="U18" s="58">
        <v>5.5599999999999997E-2</v>
      </c>
      <c r="V18" s="59">
        <f t="shared" si="8"/>
        <v>0.50039999999999996</v>
      </c>
      <c r="W18" s="58">
        <v>5.5599999999999997E-2</v>
      </c>
      <c r="X18" s="59">
        <f t="shared" si="9"/>
        <v>0.55599999999999994</v>
      </c>
      <c r="Y18" s="58">
        <v>5.5599999999999997E-2</v>
      </c>
      <c r="Z18" s="59">
        <f t="shared" si="10"/>
        <v>0.61159999999999992</v>
      </c>
      <c r="AA18" s="58">
        <v>5.5599999999999997E-2</v>
      </c>
      <c r="AB18" s="59">
        <f t="shared" si="11"/>
        <v>0.6671999999999999</v>
      </c>
      <c r="AC18" s="58">
        <v>5.5599999999999997E-2</v>
      </c>
      <c r="AD18" s="59">
        <f t="shared" si="12"/>
        <v>0.72279999999999989</v>
      </c>
      <c r="AE18" s="58">
        <v>5.5599999999999997E-2</v>
      </c>
      <c r="AF18" s="59">
        <f t="shared" si="13"/>
        <v>0.77839999999999987</v>
      </c>
      <c r="AG18" s="58">
        <v>5.5599999999999997E-2</v>
      </c>
      <c r="AH18" s="59">
        <f t="shared" si="14"/>
        <v>0.83399999999999985</v>
      </c>
      <c r="AI18" s="58">
        <v>5.5599999999999997E-2</v>
      </c>
      <c r="AJ18" s="59">
        <f t="shared" si="15"/>
        <v>0.88959999999999984</v>
      </c>
      <c r="AK18" s="58">
        <v>5.5199999999999999E-2</v>
      </c>
      <c r="AL18" s="59">
        <f t="shared" si="16"/>
        <v>0.94479999999999986</v>
      </c>
      <c r="AM18" s="58">
        <v>5.5199999999999999E-2</v>
      </c>
      <c r="AN18" s="59">
        <f t="shared" si="17"/>
        <v>0.99999999999999989</v>
      </c>
    </row>
    <row r="19" spans="1:40">
      <c r="A19" s="52"/>
      <c r="B19" s="55">
        <v>15</v>
      </c>
      <c r="C19" s="56" t="str">
        <f>VLOOKUP($B19,P.O.!$1:$1048576,4,0)</f>
        <v>CANTEIRO DE OBRAS</v>
      </c>
      <c r="D19" s="57">
        <f>VLOOKUP($B19,P.O.!$1:$1048576,9,0)</f>
        <v>0</v>
      </c>
      <c r="E19" s="58"/>
      <c r="F19" s="59">
        <f t="shared" si="0"/>
        <v>0</v>
      </c>
      <c r="G19" s="58"/>
      <c r="H19" s="59">
        <f t="shared" si="1"/>
        <v>0</v>
      </c>
      <c r="I19" s="58"/>
      <c r="J19" s="59">
        <f t="shared" si="2"/>
        <v>0</v>
      </c>
      <c r="K19" s="58"/>
      <c r="L19" s="59">
        <f t="shared" si="3"/>
        <v>0</v>
      </c>
      <c r="M19" s="58"/>
      <c r="N19" s="59">
        <f t="shared" si="4"/>
        <v>0</v>
      </c>
      <c r="O19" s="58"/>
      <c r="P19" s="59">
        <f t="shared" si="5"/>
        <v>0</v>
      </c>
      <c r="Q19" s="58"/>
      <c r="R19" s="59">
        <f t="shared" si="6"/>
        <v>0</v>
      </c>
      <c r="S19" s="58"/>
      <c r="T19" s="59">
        <f t="shared" si="7"/>
        <v>0</v>
      </c>
      <c r="U19" s="58"/>
      <c r="V19" s="59">
        <f t="shared" si="8"/>
        <v>0</v>
      </c>
      <c r="W19" s="58"/>
      <c r="X19" s="59">
        <f t="shared" si="9"/>
        <v>0</v>
      </c>
      <c r="Y19" s="58"/>
      <c r="Z19" s="59">
        <f t="shared" si="10"/>
        <v>0</v>
      </c>
      <c r="AA19" s="58"/>
      <c r="AB19" s="59">
        <f t="shared" si="11"/>
        <v>0</v>
      </c>
      <c r="AC19" s="58"/>
      <c r="AD19" s="59">
        <f t="shared" si="12"/>
        <v>0</v>
      </c>
      <c r="AE19" s="58"/>
      <c r="AF19" s="59">
        <f t="shared" si="13"/>
        <v>0</v>
      </c>
      <c r="AG19" s="58"/>
      <c r="AH19" s="59">
        <f t="shared" si="14"/>
        <v>0</v>
      </c>
      <c r="AI19" s="58"/>
      <c r="AJ19" s="59">
        <f t="shared" si="15"/>
        <v>0</v>
      </c>
      <c r="AK19" s="58">
        <v>0.25</v>
      </c>
      <c r="AL19" s="59">
        <f t="shared" si="16"/>
        <v>0.25</v>
      </c>
      <c r="AM19" s="58">
        <v>0.75</v>
      </c>
      <c r="AN19" s="59">
        <f t="shared" si="17"/>
        <v>1</v>
      </c>
    </row>
    <row r="20" spans="1:40">
      <c r="A20" s="52"/>
      <c r="B20" s="55">
        <v>16</v>
      </c>
      <c r="C20" s="56" t="str">
        <f>VLOOKUP($B20,P.O.!$1:$1048576,4,0)</f>
        <v>ADMINISTRAÇÃO LOCAL DE OBRA</v>
      </c>
      <c r="D20" s="57">
        <f>VLOOKUP($B20,P.O.!$1:$1048576,9,0)</f>
        <v>0</v>
      </c>
      <c r="E20" s="58">
        <v>5.5599999999999997E-2</v>
      </c>
      <c r="F20" s="59">
        <f t="shared" si="0"/>
        <v>5.5599999999999997E-2</v>
      </c>
      <c r="G20" s="58">
        <v>5.5599999999999997E-2</v>
      </c>
      <c r="H20" s="59">
        <f t="shared" si="1"/>
        <v>0.11119999999999999</v>
      </c>
      <c r="I20" s="58">
        <v>5.5599999999999997E-2</v>
      </c>
      <c r="J20" s="59">
        <f t="shared" si="2"/>
        <v>0.1668</v>
      </c>
      <c r="K20" s="58">
        <v>5.5599999999999997E-2</v>
      </c>
      <c r="L20" s="59">
        <f t="shared" si="3"/>
        <v>0.22239999999999999</v>
      </c>
      <c r="M20" s="58">
        <v>5.5599999999999997E-2</v>
      </c>
      <c r="N20" s="59">
        <f t="shared" si="4"/>
        <v>0.27799999999999997</v>
      </c>
      <c r="O20" s="58">
        <v>5.5599999999999997E-2</v>
      </c>
      <c r="P20" s="59">
        <f t="shared" si="5"/>
        <v>0.33359999999999995</v>
      </c>
      <c r="Q20" s="58">
        <v>5.5599999999999997E-2</v>
      </c>
      <c r="R20" s="59">
        <f t="shared" si="6"/>
        <v>0.38919999999999993</v>
      </c>
      <c r="S20" s="58">
        <v>5.5599999999999997E-2</v>
      </c>
      <c r="T20" s="59">
        <f t="shared" si="7"/>
        <v>0.44479999999999992</v>
      </c>
      <c r="U20" s="58">
        <v>5.5599999999999997E-2</v>
      </c>
      <c r="V20" s="59">
        <f t="shared" si="8"/>
        <v>0.50039999999999996</v>
      </c>
      <c r="W20" s="58">
        <v>5.5599999999999997E-2</v>
      </c>
      <c r="X20" s="59">
        <f t="shared" si="9"/>
        <v>0.55599999999999994</v>
      </c>
      <c r="Y20" s="58">
        <v>5.5599999999999997E-2</v>
      </c>
      <c r="Z20" s="59">
        <f t="shared" si="10"/>
        <v>0.61159999999999992</v>
      </c>
      <c r="AA20" s="58">
        <v>5.5599999999999997E-2</v>
      </c>
      <c r="AB20" s="59">
        <f t="shared" si="11"/>
        <v>0.6671999999999999</v>
      </c>
      <c r="AC20" s="58">
        <v>5.5599999999999997E-2</v>
      </c>
      <c r="AD20" s="59">
        <f t="shared" si="12"/>
        <v>0.72279999999999989</v>
      </c>
      <c r="AE20" s="58">
        <v>5.5599999999999997E-2</v>
      </c>
      <c r="AF20" s="59">
        <f t="shared" si="13"/>
        <v>0.77839999999999987</v>
      </c>
      <c r="AG20" s="58">
        <v>5.5599999999999997E-2</v>
      </c>
      <c r="AH20" s="59">
        <f t="shared" si="14"/>
        <v>0.83399999999999985</v>
      </c>
      <c r="AI20" s="58">
        <v>5.5599999999999997E-2</v>
      </c>
      <c r="AJ20" s="59">
        <f t="shared" si="15"/>
        <v>0.88959999999999984</v>
      </c>
      <c r="AK20" s="58">
        <v>5.5199999999999999E-2</v>
      </c>
      <c r="AL20" s="59">
        <f t="shared" si="16"/>
        <v>0.94479999999999986</v>
      </c>
      <c r="AM20" s="58">
        <v>5.5199999999999999E-2</v>
      </c>
      <c r="AN20" s="59">
        <f t="shared" si="17"/>
        <v>0.99999999999999989</v>
      </c>
    </row>
    <row r="21" spans="1:40" ht="15.75" customHeight="1">
      <c r="A21" s="52"/>
      <c r="B21" s="55">
        <v>17</v>
      </c>
      <c r="C21" s="56" t="str">
        <f>VLOOKUP($B21,P.O.!$1:$1048576,4,0)</f>
        <v>SERVIÇOS FINAIS</v>
      </c>
      <c r="D21" s="57">
        <f>VLOOKUP($B21,P.O.!$1:$1048576,9,0)</f>
        <v>0</v>
      </c>
      <c r="E21" s="58">
        <v>5.5599999999999997E-2</v>
      </c>
      <c r="F21" s="59">
        <f t="shared" si="0"/>
        <v>5.5599999999999997E-2</v>
      </c>
      <c r="G21" s="58">
        <v>5.5599999999999997E-2</v>
      </c>
      <c r="H21" s="59">
        <f t="shared" si="1"/>
        <v>0.11119999999999999</v>
      </c>
      <c r="I21" s="58">
        <v>5.5599999999999997E-2</v>
      </c>
      <c r="J21" s="59">
        <f t="shared" si="2"/>
        <v>0.1668</v>
      </c>
      <c r="K21" s="58">
        <v>5.5599999999999997E-2</v>
      </c>
      <c r="L21" s="59">
        <f t="shared" si="3"/>
        <v>0.22239999999999999</v>
      </c>
      <c r="M21" s="58">
        <v>5.5599999999999997E-2</v>
      </c>
      <c r="N21" s="59">
        <f t="shared" si="4"/>
        <v>0.27799999999999997</v>
      </c>
      <c r="O21" s="58">
        <v>5.5599999999999997E-2</v>
      </c>
      <c r="P21" s="59">
        <f t="shared" si="5"/>
        <v>0.33359999999999995</v>
      </c>
      <c r="Q21" s="58">
        <v>5.5599999999999997E-2</v>
      </c>
      <c r="R21" s="59">
        <f t="shared" si="6"/>
        <v>0.38919999999999993</v>
      </c>
      <c r="S21" s="58">
        <v>5.5599999999999997E-2</v>
      </c>
      <c r="T21" s="59">
        <f t="shared" si="7"/>
        <v>0.44479999999999992</v>
      </c>
      <c r="U21" s="58">
        <v>5.5599999999999997E-2</v>
      </c>
      <c r="V21" s="59">
        <f t="shared" si="8"/>
        <v>0.50039999999999996</v>
      </c>
      <c r="W21" s="58">
        <v>5.5599999999999997E-2</v>
      </c>
      <c r="X21" s="59">
        <f t="shared" si="9"/>
        <v>0.55599999999999994</v>
      </c>
      <c r="Y21" s="58">
        <v>5.5599999999999997E-2</v>
      </c>
      <c r="Z21" s="59">
        <f t="shared" si="10"/>
        <v>0.61159999999999992</v>
      </c>
      <c r="AA21" s="58">
        <v>5.5599999999999997E-2</v>
      </c>
      <c r="AB21" s="59">
        <f t="shared" si="11"/>
        <v>0.6671999999999999</v>
      </c>
      <c r="AC21" s="58">
        <v>5.5599999999999997E-2</v>
      </c>
      <c r="AD21" s="59">
        <f t="shared" si="12"/>
        <v>0.72279999999999989</v>
      </c>
      <c r="AE21" s="58">
        <v>5.5599999999999997E-2</v>
      </c>
      <c r="AF21" s="59">
        <f t="shared" si="13"/>
        <v>0.77839999999999987</v>
      </c>
      <c r="AG21" s="58">
        <v>5.5599999999999997E-2</v>
      </c>
      <c r="AH21" s="59">
        <f t="shared" si="14"/>
        <v>0.83399999999999985</v>
      </c>
      <c r="AI21" s="58">
        <v>5.5599999999999997E-2</v>
      </c>
      <c r="AJ21" s="59">
        <f t="shared" si="15"/>
        <v>0.88959999999999984</v>
      </c>
      <c r="AK21" s="58">
        <v>5.5199999999999999E-2</v>
      </c>
      <c r="AL21" s="59">
        <f t="shared" si="16"/>
        <v>0.94479999999999986</v>
      </c>
      <c r="AM21" s="58">
        <v>5.5199999999999999E-2</v>
      </c>
      <c r="AN21" s="59">
        <f t="shared" si="17"/>
        <v>0.99999999999999989</v>
      </c>
    </row>
    <row r="22" spans="1:40" ht="15.75" customHeight="1">
      <c r="A22" s="52"/>
      <c r="B22" s="140" t="s">
        <v>1705</v>
      </c>
      <c r="C22" s="134"/>
      <c r="D22" s="60">
        <f>SUM(D5:D21)</f>
        <v>0</v>
      </c>
      <c r="E22" s="139">
        <f>ROUND((E5*$D5)+E6*$D6+E7*$D7+E8*$D8+E9*$D9+E10*$D10+E11*$D11+E12*$D12+E13*$D13+E14*$D14+E15*$D15+E16*$D16+E17*$D17+E18*$D18+E19*$D19+E20*$D$20+E21*$D21,2)</f>
        <v>0</v>
      </c>
      <c r="F22" s="134"/>
      <c r="G22" s="139">
        <f>ROUND((G5*$D5)+G6*$D6+G7*$D7+G8*$D8+G9*$D9+G10*$D10+G11*$D11+G12*$D12+G13*$D13+G14*$D14+G15*$D15+G16*$D16+G17*$D17+G18*$D18+G19*$D19+G20*$D$20+G21*$D21,2)</f>
        <v>0</v>
      </c>
      <c r="H22" s="134"/>
      <c r="I22" s="139">
        <f>ROUND((I5*$D5)+I6*$D6+I7*$D7+I8*$D8+I9*$D9+I10*$D10+I11*$D11+I12*$D12+I13*$D13+I14*$D14+I15*$D15+I16*$D16+I17*$D17+I18*$D18+I19*$D19+I20*$D$20+I21*$D21,2)</f>
        <v>0</v>
      </c>
      <c r="J22" s="134"/>
      <c r="K22" s="139">
        <f>ROUND((K5*$D5)+K6*$D6+K7*$D7+K8*$D8+K9*$D9+K10*$D10+K11*$D11+K12*$D12+K13*$D13+K14*$D14+K15*$D15+K16*$D16+K17*$D17+K18*$D18+K19*$D19+K20*$D$20+K21*$D21,2)</f>
        <v>0</v>
      </c>
      <c r="L22" s="134"/>
      <c r="M22" s="139">
        <f>ROUND((M5*$D5)+M6*$D6+M7*$D7+M8*$D8+M9*$D9+M10*$D10+M11*$D11+M12*$D12+M13*$D13+M14*$D14+M15*$D15+M16*$D16+M17*$D17+M18*$D18+M19*$D19+M20*$D$20+M21*$D21,2)</f>
        <v>0</v>
      </c>
      <c r="N22" s="134"/>
      <c r="O22" s="139">
        <f>ROUND((O5*$D5)+O6*$D6+O7*$D7+O8*$D8+O9*$D9+O10*$D10+O11*$D11+O12*$D12+O13*$D13+O14*$D14+O15*$D15+O16*$D16+O17*$D17+O18*$D18+O19*$D19+O20*$D$20+O21*$D21,2)</f>
        <v>0</v>
      </c>
      <c r="P22" s="134"/>
      <c r="Q22" s="139">
        <f>ROUND((Q5*$D5)+Q6*$D6+Q7*$D7+Q8*$D8+Q9*$D9+Q10*$D10+Q11*$D11+Q12*$D12+Q13*$D13+Q14*$D14+Q15*$D15+Q16*$D16+Q17*$D17+Q18*$D18+Q19*$D19+Q20*$D$20+Q21*$D21,2)</f>
        <v>0</v>
      </c>
      <c r="R22" s="134"/>
      <c r="S22" s="139">
        <f>ROUND((S5*$D5)+S6*$D6+S7*$D7+S8*$D8+S9*$D9+S10*$D10+S11*$D11+S12*$D12+S13*$D13+S14*$D14+S15*$D15+S16*$D16+S17*$D17+S18*$D18+S19*$D19+S20*$D$20+S21*$D21,2)</f>
        <v>0</v>
      </c>
      <c r="T22" s="134"/>
      <c r="U22" s="139">
        <f>ROUND((U5*$D5)+U6*$D6+U7*$D7+U8*$D8+U9*$D9+U10*$D10+U11*$D11+U12*$D12+U13*$D13+U14*$D14+U15*$D15+U16*$D16+U17*$D17+U18*$D18+U19*$D19+U20*$D$20+U21*$D21,2)</f>
        <v>0</v>
      </c>
      <c r="V22" s="134"/>
      <c r="W22" s="139">
        <f>ROUND((W5*$D5)+W6*$D6+W7*$D7+W8*$D8+W9*$D9+W10*$D10+W11*$D11+W12*$D12+W13*$D13+W14*$D14+W15*$D15+W16*$D16+W17*$D17+W18*$D18+W19*$D19+W20*$D$20+W21*$D21,2)</f>
        <v>0</v>
      </c>
      <c r="X22" s="134"/>
      <c r="Y22" s="139">
        <f>ROUND((Y5*$D5)+Y6*$D6+Y7*$D7+Y8*$D8+Y9*$D9+Y10*$D10+Y11*$D11+Y12*$D12+Y13*$D13+Y14*$D14+Y15*$D15+Y16*$D16+Y17*$D17+Y18*$D18+Y19*$D19+Y20*$D$20+Y21*$D21,2)</f>
        <v>0</v>
      </c>
      <c r="Z22" s="134"/>
      <c r="AA22" s="139">
        <f>ROUND((AA5*$D5)+AA6*$D6+AA7*$D7+AA8*$D8+AA9*$D9+AA10*$D10+AA11*$D11+AA12*$D12+AA13*$D13+AA14*$D14+AA15*$D15+AA16*$D16+AA17*$D17+AA18*$D18+AA19*$D19+AA20*$D$20+AA21*$D21,2)</f>
        <v>0</v>
      </c>
      <c r="AB22" s="134"/>
      <c r="AC22" s="139">
        <f>ROUND((AC5*$D5)+AC6*$D6+AC7*$D7+AC8*$D8+AC9*$D9+AC10*$D10+AC11*$D11+AC12*$D12+AC13*$D13+AC14*$D14+AC15*$D15+AC16*$D16+AC17*$D17+AC18*$D18+AC19*$D19+AC20*$D$20+AC21*$D21,2)</f>
        <v>0</v>
      </c>
      <c r="AD22" s="134"/>
      <c r="AE22" s="139">
        <f>ROUND((AE5*$D5)+AE6*$D6+AE7*$D7+AE8*$D8+AE9*$D9+AE10*$D10+AE11*$D11+AE12*$D12+AE13*$D13+AE14*$D14+AE15*$D15+AE16*$D16+AE17*$D17+AE18*$D18+AE19*$D19+AE20*$D$20+AE21*$D21,2)</f>
        <v>0</v>
      </c>
      <c r="AF22" s="134"/>
      <c r="AG22" s="139">
        <f>ROUND((AG5*$D5)+AG6*$D6+AG7*$D7+AG8*$D8+AG9*$D9+AG10*$D10+AG11*$D11+AG12*$D12+AG13*$D13+AG14*$D14+AG15*$D15+AG16*$D16+AG17*$D17+AG18*$D18+AG19*$D19+AG20*$D$20+AG21*$D21,2)</f>
        <v>0</v>
      </c>
      <c r="AH22" s="134"/>
      <c r="AI22" s="139">
        <f>ROUND((AI5*$D5)+AI6*$D6+AI7*$D7+AI8*$D8+AI9*$D9+AI10*$D10+AI11*$D11+AI12*$D12+AI13*$D13+AI14*$D14+AI15*$D15+AI16*$D16+AI17*$D17+AI18*$D18+AI19*$D19+AI20*$D$20+AI21*$D21,2)</f>
        <v>0</v>
      </c>
      <c r="AJ22" s="134"/>
      <c r="AK22" s="139">
        <f>ROUND((AK5*$D5)+AK6*$D6+AK7*$D7+AK8*$D8+AK9*$D9+AK10*$D10+AK11*$D11+AK12*$D12+AK13*$D13+AK14*$D14+AK15*$D15+AK16*$D16+AK17*$D17+AK18*$D18+AK19*$D19+AK20*$D$20+AK21*$D21,2)</f>
        <v>0</v>
      </c>
      <c r="AL22" s="134"/>
      <c r="AM22" s="139">
        <f>ROUND((AM5*$D5)+AM6*$D6+AM7*$D7+AM8*$D8+AM9*$D9+AM10*$D10+AM11*$D11+AM12*$D12+AM13*$D13+AM14*$D14+AM15*$D15+AM16*$D16+AM17*$D17+AM18*$D18+AM19*$D19+AM20*$D$20+AM21*$D21,2)</f>
        <v>0</v>
      </c>
      <c r="AN22" s="134"/>
    </row>
    <row r="23" spans="1:40" ht="15.75" customHeight="1">
      <c r="A23" s="52"/>
      <c r="B23" s="141" t="s">
        <v>1706</v>
      </c>
      <c r="C23" s="142"/>
      <c r="D23" s="134"/>
      <c r="E23" s="138" t="e">
        <f>E22/$D$22</f>
        <v>#DIV/0!</v>
      </c>
      <c r="F23" s="134"/>
      <c r="G23" s="138" t="e">
        <f>G22/$D$22</f>
        <v>#DIV/0!</v>
      </c>
      <c r="H23" s="134"/>
      <c r="I23" s="138" t="e">
        <f>I22/$D$22</f>
        <v>#DIV/0!</v>
      </c>
      <c r="J23" s="134"/>
      <c r="K23" s="138" t="e">
        <f>K22/$D$22</f>
        <v>#DIV/0!</v>
      </c>
      <c r="L23" s="134"/>
      <c r="M23" s="138" t="e">
        <f>M22/$D$22</f>
        <v>#DIV/0!</v>
      </c>
      <c r="N23" s="134"/>
      <c r="O23" s="138" t="e">
        <f>O22/$D$22</f>
        <v>#DIV/0!</v>
      </c>
      <c r="P23" s="134"/>
      <c r="Q23" s="138" t="e">
        <f>Q22/$D$22</f>
        <v>#DIV/0!</v>
      </c>
      <c r="R23" s="134"/>
      <c r="S23" s="138" t="e">
        <f>S22/$D$22</f>
        <v>#DIV/0!</v>
      </c>
      <c r="T23" s="134"/>
      <c r="U23" s="138" t="e">
        <f>U22/$D$22</f>
        <v>#DIV/0!</v>
      </c>
      <c r="V23" s="134"/>
      <c r="W23" s="138" t="e">
        <f>W22/$D$22</f>
        <v>#DIV/0!</v>
      </c>
      <c r="X23" s="134"/>
      <c r="Y23" s="138" t="e">
        <f>Y22/$D$22</f>
        <v>#DIV/0!</v>
      </c>
      <c r="Z23" s="134"/>
      <c r="AA23" s="138" t="e">
        <f>AA22/$D$22</f>
        <v>#DIV/0!</v>
      </c>
      <c r="AB23" s="134"/>
      <c r="AC23" s="138" t="e">
        <f>AC22/$D$22</f>
        <v>#DIV/0!</v>
      </c>
      <c r="AD23" s="134"/>
      <c r="AE23" s="138" t="e">
        <f>AE22/$D$22</f>
        <v>#DIV/0!</v>
      </c>
      <c r="AF23" s="134"/>
      <c r="AG23" s="138" t="e">
        <f>AG22/$D$22</f>
        <v>#DIV/0!</v>
      </c>
      <c r="AH23" s="134"/>
      <c r="AI23" s="138" t="e">
        <f>AI22/$D$22</f>
        <v>#DIV/0!</v>
      </c>
      <c r="AJ23" s="134"/>
      <c r="AK23" s="138" t="e">
        <f>AK22/$D$22</f>
        <v>#DIV/0!</v>
      </c>
      <c r="AL23" s="134"/>
      <c r="AM23" s="138" t="e">
        <f>AM22/$D$22</f>
        <v>#DIV/0!</v>
      </c>
      <c r="AN23" s="134"/>
    </row>
    <row r="24" spans="1:40" ht="15.75" customHeight="1">
      <c r="A24" s="52"/>
      <c r="B24" s="140" t="s">
        <v>1707</v>
      </c>
      <c r="C24" s="142"/>
      <c r="D24" s="134"/>
      <c r="E24" s="139">
        <f t="shared" ref="E24:E26" si="18">E22</f>
        <v>0</v>
      </c>
      <c r="F24" s="134"/>
      <c r="G24" s="139">
        <f>G22</f>
        <v>0</v>
      </c>
      <c r="H24" s="134"/>
      <c r="I24" s="139">
        <f>I22</f>
        <v>0</v>
      </c>
      <c r="J24" s="134"/>
      <c r="K24" s="139">
        <f>K22</f>
        <v>0</v>
      </c>
      <c r="L24" s="134"/>
      <c r="M24" s="139">
        <f>M22</f>
        <v>0</v>
      </c>
      <c r="N24" s="134"/>
      <c r="O24" s="139">
        <f>O22</f>
        <v>0</v>
      </c>
      <c r="P24" s="134"/>
      <c r="Q24" s="139">
        <f>Q22</f>
        <v>0</v>
      </c>
      <c r="R24" s="134"/>
      <c r="S24" s="139">
        <f>S22</f>
        <v>0</v>
      </c>
      <c r="T24" s="134"/>
      <c r="U24" s="139">
        <f>U22</f>
        <v>0</v>
      </c>
      <c r="V24" s="134"/>
      <c r="W24" s="139">
        <f>W22</f>
        <v>0</v>
      </c>
      <c r="X24" s="134"/>
      <c r="Y24" s="139">
        <f>Y22</f>
        <v>0</v>
      </c>
      <c r="Z24" s="134"/>
      <c r="AA24" s="139">
        <f>AA22</f>
        <v>0</v>
      </c>
      <c r="AB24" s="134"/>
      <c r="AC24" s="139">
        <f>AC22</f>
        <v>0</v>
      </c>
      <c r="AD24" s="134"/>
      <c r="AE24" s="139">
        <f>AE22</f>
        <v>0</v>
      </c>
      <c r="AF24" s="134"/>
      <c r="AG24" s="139">
        <f>AG22</f>
        <v>0</v>
      </c>
      <c r="AH24" s="134"/>
      <c r="AI24" s="139">
        <f>AI22</f>
        <v>0</v>
      </c>
      <c r="AJ24" s="134"/>
      <c r="AK24" s="139">
        <f>AK22</f>
        <v>0</v>
      </c>
      <c r="AL24" s="134"/>
      <c r="AM24" s="139">
        <f>AM22</f>
        <v>0</v>
      </c>
      <c r="AN24" s="134"/>
    </row>
    <row r="25" spans="1:40" ht="15.75" customHeight="1">
      <c r="A25" s="52"/>
      <c r="B25" s="141" t="s">
        <v>1708</v>
      </c>
      <c r="C25" s="142"/>
      <c r="D25" s="134"/>
      <c r="E25" s="138" t="e">
        <f t="shared" si="18"/>
        <v>#DIV/0!</v>
      </c>
      <c r="F25" s="134"/>
      <c r="G25" s="138" t="e">
        <f t="shared" ref="G25:G26" si="19">G23+E25</f>
        <v>#DIV/0!</v>
      </c>
      <c r="H25" s="134"/>
      <c r="I25" s="138" t="e">
        <f t="shared" ref="I25:I26" si="20">I23+G25</f>
        <v>#DIV/0!</v>
      </c>
      <c r="J25" s="134"/>
      <c r="K25" s="138" t="e">
        <f t="shared" ref="K25:K26" si="21">K23+I25</f>
        <v>#DIV/0!</v>
      </c>
      <c r="L25" s="134"/>
      <c r="M25" s="138" t="e">
        <f t="shared" ref="M25:M26" si="22">M23+K25</f>
        <v>#DIV/0!</v>
      </c>
      <c r="N25" s="134"/>
      <c r="O25" s="138" t="e">
        <f t="shared" ref="O25:O26" si="23">O23+M25</f>
        <v>#DIV/0!</v>
      </c>
      <c r="P25" s="134"/>
      <c r="Q25" s="138" t="e">
        <f t="shared" ref="Q25:Q26" si="24">Q23+O25</f>
        <v>#DIV/0!</v>
      </c>
      <c r="R25" s="134"/>
      <c r="S25" s="138" t="e">
        <f t="shared" ref="S25:S26" si="25">S23+Q25</f>
        <v>#DIV/0!</v>
      </c>
      <c r="T25" s="134"/>
      <c r="U25" s="138" t="e">
        <f t="shared" ref="U25:U26" si="26">U23+S25</f>
        <v>#DIV/0!</v>
      </c>
      <c r="V25" s="134"/>
      <c r="W25" s="138" t="e">
        <f t="shared" ref="W25:W26" si="27">W23+U25</f>
        <v>#DIV/0!</v>
      </c>
      <c r="X25" s="134"/>
      <c r="Y25" s="138" t="e">
        <f t="shared" ref="Y25:Y26" si="28">Y23+W25</f>
        <v>#DIV/0!</v>
      </c>
      <c r="Z25" s="134"/>
      <c r="AA25" s="138" t="e">
        <f t="shared" ref="AA25:AA26" si="29">AA23+Y25</f>
        <v>#DIV/0!</v>
      </c>
      <c r="AB25" s="134"/>
      <c r="AC25" s="138" t="e">
        <f t="shared" ref="AC25:AC26" si="30">AC23+AA25</f>
        <v>#DIV/0!</v>
      </c>
      <c r="AD25" s="134"/>
      <c r="AE25" s="138" t="e">
        <f t="shared" ref="AE25:AE26" si="31">AE23+AC25</f>
        <v>#DIV/0!</v>
      </c>
      <c r="AF25" s="134"/>
      <c r="AG25" s="138" t="e">
        <f t="shared" ref="AG25:AG26" si="32">AG23+AE25</f>
        <v>#DIV/0!</v>
      </c>
      <c r="AH25" s="134"/>
      <c r="AI25" s="138" t="e">
        <f t="shared" ref="AI25:AI26" si="33">AI23+AG25</f>
        <v>#DIV/0!</v>
      </c>
      <c r="AJ25" s="134"/>
      <c r="AK25" s="138" t="e">
        <f t="shared" ref="AK25:AK26" si="34">AK23+AI25</f>
        <v>#DIV/0!</v>
      </c>
      <c r="AL25" s="134"/>
      <c r="AM25" s="138" t="e">
        <f t="shared" ref="AM25:AM26" si="35">AM23+AK25</f>
        <v>#DIV/0!</v>
      </c>
      <c r="AN25" s="134"/>
    </row>
    <row r="26" spans="1:40" ht="15.75" customHeight="1">
      <c r="A26" s="52"/>
      <c r="B26" s="140" t="s">
        <v>1709</v>
      </c>
      <c r="C26" s="142"/>
      <c r="D26" s="134"/>
      <c r="E26" s="139">
        <f t="shared" si="18"/>
        <v>0</v>
      </c>
      <c r="F26" s="134"/>
      <c r="G26" s="139">
        <f t="shared" si="19"/>
        <v>0</v>
      </c>
      <c r="H26" s="134"/>
      <c r="I26" s="139">
        <f t="shared" si="20"/>
        <v>0</v>
      </c>
      <c r="J26" s="134"/>
      <c r="K26" s="139">
        <f t="shared" si="21"/>
        <v>0</v>
      </c>
      <c r="L26" s="134"/>
      <c r="M26" s="139">
        <f t="shared" si="22"/>
        <v>0</v>
      </c>
      <c r="N26" s="134"/>
      <c r="O26" s="139">
        <f t="shared" si="23"/>
        <v>0</v>
      </c>
      <c r="P26" s="134"/>
      <c r="Q26" s="139">
        <f t="shared" si="24"/>
        <v>0</v>
      </c>
      <c r="R26" s="134"/>
      <c r="S26" s="139">
        <f t="shared" si="25"/>
        <v>0</v>
      </c>
      <c r="T26" s="134"/>
      <c r="U26" s="139">
        <f t="shared" si="26"/>
        <v>0</v>
      </c>
      <c r="V26" s="134"/>
      <c r="W26" s="139">
        <f t="shared" si="27"/>
        <v>0</v>
      </c>
      <c r="X26" s="134"/>
      <c r="Y26" s="139">
        <f t="shared" si="28"/>
        <v>0</v>
      </c>
      <c r="Z26" s="134"/>
      <c r="AA26" s="139">
        <f t="shared" si="29"/>
        <v>0</v>
      </c>
      <c r="AB26" s="134"/>
      <c r="AC26" s="139">
        <f t="shared" si="30"/>
        <v>0</v>
      </c>
      <c r="AD26" s="134"/>
      <c r="AE26" s="139">
        <f t="shared" si="31"/>
        <v>0</v>
      </c>
      <c r="AF26" s="134"/>
      <c r="AG26" s="139">
        <f t="shared" si="32"/>
        <v>0</v>
      </c>
      <c r="AH26" s="134"/>
      <c r="AI26" s="139">
        <f t="shared" si="33"/>
        <v>0</v>
      </c>
      <c r="AJ26" s="134"/>
      <c r="AK26" s="139">
        <f t="shared" si="34"/>
        <v>0</v>
      </c>
      <c r="AL26" s="134"/>
      <c r="AM26" s="139">
        <f t="shared" si="35"/>
        <v>0</v>
      </c>
      <c r="AN26" s="134"/>
    </row>
    <row r="27" spans="1:40" ht="15.75" customHeight="1">
      <c r="A27" s="52"/>
      <c r="B27" s="61"/>
      <c r="C27" s="61"/>
      <c r="D27" s="61"/>
      <c r="E27" s="62"/>
      <c r="F27" s="62"/>
      <c r="G27" s="62"/>
      <c r="H27" s="62"/>
      <c r="I27" s="62"/>
      <c r="J27" s="62"/>
      <c r="K27" s="62"/>
      <c r="L27" s="62"/>
      <c r="M27" s="62"/>
      <c r="N27" s="62"/>
      <c r="O27" s="62"/>
      <c r="P27" s="62"/>
      <c r="Q27" s="62"/>
      <c r="R27" s="62"/>
      <c r="S27" s="62"/>
      <c r="T27" s="62"/>
      <c r="U27" s="62"/>
      <c r="V27" s="62"/>
      <c r="W27" s="52"/>
      <c r="X27" s="52"/>
      <c r="Y27" s="52"/>
      <c r="Z27" s="52"/>
      <c r="AA27" s="52"/>
      <c r="AB27" s="52"/>
      <c r="AC27" s="52"/>
      <c r="AD27" s="52"/>
      <c r="AE27" s="52"/>
      <c r="AF27" s="52"/>
      <c r="AG27" s="52"/>
      <c r="AH27" s="52"/>
      <c r="AI27" s="52"/>
      <c r="AJ27" s="52"/>
      <c r="AK27" s="52"/>
      <c r="AL27" s="52"/>
      <c r="AM27" s="52"/>
      <c r="AN27" s="52"/>
    </row>
    <row r="28" spans="1:40" ht="15.75" customHeight="1">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row>
    <row r="29" spans="1:40" ht="15.75" customHeight="1">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row>
    <row r="30" spans="1:40" ht="15.75" customHeigh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row>
    <row r="31" spans="1:40" ht="15.75" customHeight="1">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row>
    <row r="32" spans="1:40" ht="15.75" customHeight="1">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row>
    <row r="33" spans="1:40" ht="15.75" customHeight="1">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row>
    <row r="34" spans="1:40" ht="15.75" customHeight="1">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row>
    <row r="35" spans="1:40" ht="15.75" customHeight="1">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row>
    <row r="36" spans="1:40" ht="15.75" customHeight="1">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row>
    <row r="37" spans="1:40" ht="15.75" customHeight="1">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row>
    <row r="38" spans="1:40" ht="15.7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row>
    <row r="39" spans="1:40" ht="15.75" customHeight="1">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row>
    <row r="40" spans="1:40" ht="15.75" customHeight="1">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row>
    <row r="41" spans="1:40" ht="15.75"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row>
    <row r="42" spans="1:40" ht="15.7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row>
    <row r="43" spans="1:40" ht="15.75" customHeight="1">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row>
    <row r="44" spans="1:40" ht="15.7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row>
    <row r="45" spans="1:40" ht="15.7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row>
    <row r="46" spans="1:40" ht="15.7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row>
    <row r="47" spans="1:40" ht="15.75"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row>
    <row r="48" spans="1:40" ht="15.7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row>
    <row r="49" spans="1:40" ht="15.7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row>
    <row r="50" spans="1:40" ht="15.7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row>
    <row r="51" spans="1:40" ht="15.7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row>
    <row r="52" spans="1:40" ht="15.7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row>
    <row r="53" spans="1:40" ht="15.7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row>
    <row r="54" spans="1:40" ht="15.7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row>
    <row r="55" spans="1:40" ht="15.7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row>
    <row r="56" spans="1:40" ht="15.7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row>
    <row r="57" spans="1:40" ht="15.7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row>
    <row r="58" spans="1:40" ht="15.7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row>
    <row r="59" spans="1:40" ht="15.75"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row>
    <row r="60" spans="1:40" ht="15.7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row>
    <row r="61" spans="1:40" ht="15.7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row>
    <row r="62" spans="1:40" ht="15.7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row>
    <row r="63" spans="1:40" ht="15.75"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row>
    <row r="64" spans="1:40" ht="15.75"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row>
    <row r="65" spans="1:40" ht="15.7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row>
    <row r="66" spans="1:40" ht="15.7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row>
    <row r="67" spans="1:40" ht="15.75"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row>
    <row r="68" spans="1:40" ht="15.7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row>
    <row r="69" spans="1:40" ht="15.7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row>
    <row r="70" spans="1:40" ht="15.7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row>
    <row r="71" spans="1:40" ht="15.7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row>
    <row r="72" spans="1:40" ht="15.7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row>
    <row r="73" spans="1:40" ht="15.7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row>
    <row r="74" spans="1:40" ht="15.75"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row>
    <row r="75" spans="1:40" ht="15.7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row>
    <row r="76" spans="1:40" ht="15.7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row>
    <row r="77" spans="1:40" ht="15.7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row>
    <row r="78" spans="1:40" ht="15.7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row>
    <row r="79" spans="1:40" ht="15.7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row>
    <row r="80" spans="1:40" ht="15.7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row>
    <row r="81" spans="1:40" ht="15.7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row>
    <row r="82" spans="1:40" ht="15.7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row>
    <row r="83" spans="1:40" ht="15.7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row>
    <row r="84" spans="1:40" ht="15.7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row>
    <row r="85" spans="1:40" ht="15.7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row>
    <row r="86" spans="1:40" ht="15.7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row>
    <row r="87" spans="1:40" ht="15.7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row>
    <row r="88" spans="1:40" ht="15.7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row>
    <row r="89" spans="1:40" ht="15.7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row>
    <row r="90" spans="1:40" ht="15.7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row>
    <row r="91" spans="1:40" ht="15.7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row>
    <row r="92" spans="1:40" ht="15.7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row>
    <row r="93" spans="1:40" ht="15.7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row>
    <row r="94" spans="1:40" ht="15.75" customHeight="1">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row>
    <row r="95" spans="1:40" ht="15.75" customHeight="1">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row>
    <row r="96" spans="1:40" ht="15.7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row>
    <row r="97" spans="1:40" ht="15.7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row>
    <row r="98" spans="1:40" ht="15.75" customHeight="1">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row>
    <row r="99" spans="1:40" ht="15.75" customHeight="1">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row>
    <row r="100" spans="1:40" ht="15.75" customHeight="1">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row>
  </sheetData>
  <mergeCells count="117">
    <mergeCell ref="W26:X26"/>
    <mergeCell ref="Y26:Z26"/>
    <mergeCell ref="AA26:AB26"/>
    <mergeCell ref="AC26:AD26"/>
    <mergeCell ref="AE26:AF26"/>
    <mergeCell ref="O24:P24"/>
    <mergeCell ref="E24:F24"/>
    <mergeCell ref="E25:F25"/>
    <mergeCell ref="M24:N24"/>
    <mergeCell ref="M25:N25"/>
    <mergeCell ref="K24:L24"/>
    <mergeCell ref="K25:L25"/>
    <mergeCell ref="W24:X24"/>
    <mergeCell ref="Y24:Z24"/>
    <mergeCell ref="B3:B4"/>
    <mergeCell ref="C3:C4"/>
    <mergeCell ref="S22:T22"/>
    <mergeCell ref="S23:T23"/>
    <mergeCell ref="Q22:R22"/>
    <mergeCell ref="Q23:R23"/>
    <mergeCell ref="O22:P22"/>
    <mergeCell ref="O23:P23"/>
    <mergeCell ref="M23:N23"/>
    <mergeCell ref="Q24:R24"/>
    <mergeCell ref="Q25:R25"/>
    <mergeCell ref="Q26:R26"/>
    <mergeCell ref="O25:P25"/>
    <mergeCell ref="O26:P26"/>
    <mergeCell ref="K23:L23"/>
    <mergeCell ref="I23:J23"/>
    <mergeCell ref="G23:H23"/>
    <mergeCell ref="B23:D23"/>
    <mergeCell ref="E23:F23"/>
    <mergeCell ref="I24:J24"/>
    <mergeCell ref="I25:J25"/>
    <mergeCell ref="G24:H24"/>
    <mergeCell ref="G25:H25"/>
    <mergeCell ref="B24:D24"/>
    <mergeCell ref="B25:D25"/>
    <mergeCell ref="B26:D26"/>
    <mergeCell ref="E26:F26"/>
    <mergeCell ref="M22:N22"/>
    <mergeCell ref="K22:L22"/>
    <mergeCell ref="I22:J22"/>
    <mergeCell ref="B22:C22"/>
    <mergeCell ref="E22:F22"/>
    <mergeCell ref="G22:H22"/>
    <mergeCell ref="M26:N26"/>
    <mergeCell ref="K26:L26"/>
    <mergeCell ref="G26:H26"/>
    <mergeCell ref="I26:J26"/>
    <mergeCell ref="AG23:AH23"/>
    <mergeCell ref="AM23:AN23"/>
    <mergeCell ref="U3:V3"/>
    <mergeCell ref="U22:V22"/>
    <mergeCell ref="U23:V23"/>
    <mergeCell ref="U24:V24"/>
    <mergeCell ref="U25:V25"/>
    <mergeCell ref="U26:V26"/>
    <mergeCell ref="S26:T26"/>
    <mergeCell ref="S24:T24"/>
    <mergeCell ref="S25:T25"/>
    <mergeCell ref="AK25:AL25"/>
    <mergeCell ref="AM25:AN25"/>
    <mergeCell ref="W25:X25"/>
    <mergeCell ref="Y25:Z25"/>
    <mergeCell ref="AA25:AB25"/>
    <mergeCell ref="AC25:AD25"/>
    <mergeCell ref="AE25:AF25"/>
    <mergeCell ref="AG25:AH25"/>
    <mergeCell ref="AI25:AJ25"/>
    <mergeCell ref="AG26:AH26"/>
    <mergeCell ref="AI26:AJ26"/>
    <mergeCell ref="AK26:AL26"/>
    <mergeCell ref="AM26:AN26"/>
    <mergeCell ref="B1:AN1"/>
    <mergeCell ref="W23:X23"/>
    <mergeCell ref="Y23:Z23"/>
    <mergeCell ref="AA23:AB23"/>
    <mergeCell ref="AC23:AD23"/>
    <mergeCell ref="AE23:AF23"/>
    <mergeCell ref="AA24:AB24"/>
    <mergeCell ref="AC24:AD24"/>
    <mergeCell ref="AE24:AF24"/>
    <mergeCell ref="W22:X22"/>
    <mergeCell ref="Y22:Z22"/>
    <mergeCell ref="AA22:AB22"/>
    <mergeCell ref="AC22:AD22"/>
    <mergeCell ref="AE22:AF22"/>
    <mergeCell ref="AG22:AH22"/>
    <mergeCell ref="AI22:AJ22"/>
    <mergeCell ref="AI23:AJ23"/>
    <mergeCell ref="AK23:AL23"/>
    <mergeCell ref="AK22:AL22"/>
    <mergeCell ref="AM22:AN22"/>
    <mergeCell ref="AG24:AH24"/>
    <mergeCell ref="AI24:AJ24"/>
    <mergeCell ref="AK24:AL24"/>
    <mergeCell ref="AM24:AN24"/>
    <mergeCell ref="AK3:AL3"/>
    <mergeCell ref="AM3:AN3"/>
    <mergeCell ref="W3:X3"/>
    <mergeCell ref="Y3:Z3"/>
    <mergeCell ref="AA3:AB3"/>
    <mergeCell ref="AC3:AD3"/>
    <mergeCell ref="AE3:AF3"/>
    <mergeCell ref="AG3:AH3"/>
    <mergeCell ref="AI3:AJ3"/>
    <mergeCell ref="G3:H3"/>
    <mergeCell ref="E3:F3"/>
    <mergeCell ref="S3:T3"/>
    <mergeCell ref="Q3:R3"/>
    <mergeCell ref="O3:P3"/>
    <mergeCell ref="M3:N3"/>
    <mergeCell ref="K3:L3"/>
    <mergeCell ref="D3:D4"/>
    <mergeCell ref="I3:J3"/>
  </mergeCells>
  <printOptions horizontalCentered="1"/>
  <pageMargins left="0.39370078740157483" right="0.39370078740157483" top="1.9685039370078741" bottom="0.78740157480314965" header="0" footer="0"/>
  <pageSetup paperSize="9" orientation="landscape"/>
  <headerFooter>
    <oddHeader>&amp;C CRONOGRAMA FÍSICO FINANCEIRO</oddHeader>
    <oddFooter>&amp;CPágina &amp;P de</oddFooter>
  </headerFooter>
  <colBreaks count="2" manualBreakCount="2">
    <brk id="16" man="1"/>
    <brk id="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workbookViewId="0"/>
  </sheetViews>
  <sheetFormatPr defaultColWidth="14.42578125" defaultRowHeight="15" customHeight="1"/>
  <cols>
    <col min="1" max="1" width="7.7109375" customWidth="1"/>
    <col min="2" max="3" width="8.140625" customWidth="1"/>
    <col min="4" max="4" width="15.7109375" customWidth="1"/>
    <col min="5" max="5" width="8.42578125" customWidth="1"/>
    <col min="6" max="6" width="7.7109375" customWidth="1"/>
    <col min="7" max="7" width="8.140625" customWidth="1"/>
    <col min="8" max="8" width="7.7109375" customWidth="1"/>
    <col min="9" max="10" width="8.140625" customWidth="1"/>
    <col min="11" max="13" width="7.7109375" customWidth="1"/>
  </cols>
  <sheetData>
    <row r="1" spans="1:13" ht="12.75" customHeight="1">
      <c r="A1" s="143" t="s">
        <v>1710</v>
      </c>
      <c r="B1" s="144"/>
      <c r="C1" s="144"/>
      <c r="D1" s="144"/>
      <c r="E1" s="144"/>
      <c r="F1" s="144"/>
      <c r="G1" s="144"/>
      <c r="H1" s="144"/>
      <c r="I1" s="144"/>
      <c r="J1" s="145"/>
      <c r="K1" s="63"/>
      <c r="L1" s="63"/>
      <c r="M1" s="63"/>
    </row>
    <row r="2" spans="1:13" ht="12.75" customHeight="1">
      <c r="A2" s="64"/>
      <c r="B2" s="65"/>
      <c r="C2" s="65"/>
      <c r="D2" s="65"/>
      <c r="E2" s="65"/>
      <c r="F2" s="65"/>
      <c r="G2" s="65"/>
      <c r="H2" s="66"/>
      <c r="I2" s="65"/>
      <c r="J2" s="67"/>
      <c r="K2" s="68"/>
      <c r="L2" s="68"/>
      <c r="M2" s="68"/>
    </row>
    <row r="3" spans="1:13" ht="14.25" customHeight="1">
      <c r="A3" s="69"/>
      <c r="B3" s="70"/>
      <c r="C3" s="71"/>
      <c r="D3" s="71"/>
      <c r="E3" s="71"/>
      <c r="F3" s="71"/>
      <c r="G3" s="71"/>
      <c r="H3" s="71"/>
      <c r="I3" s="71"/>
      <c r="J3" s="72"/>
      <c r="K3" s="68"/>
      <c r="L3" s="68"/>
      <c r="M3" s="68"/>
    </row>
    <row r="4" spans="1:13" ht="12.75" customHeight="1">
      <c r="A4" s="73"/>
      <c r="B4" s="68"/>
      <c r="C4" s="68"/>
      <c r="D4" s="68"/>
      <c r="E4" s="68"/>
      <c r="F4" s="68"/>
      <c r="G4" s="68"/>
      <c r="H4" s="68"/>
      <c r="I4" s="68"/>
      <c r="J4" s="74"/>
      <c r="K4" s="68"/>
      <c r="L4" s="68"/>
      <c r="M4" s="68"/>
    </row>
    <row r="5" spans="1:13" ht="12.75" customHeight="1">
      <c r="A5" s="73" t="s">
        <v>1711</v>
      </c>
      <c r="B5" s="68"/>
      <c r="C5" s="68"/>
      <c r="D5" s="68"/>
      <c r="E5" s="68"/>
      <c r="F5" s="68"/>
      <c r="G5" s="68"/>
      <c r="H5" s="68"/>
      <c r="I5" s="68"/>
      <c r="J5" s="74"/>
      <c r="K5" s="68"/>
      <c r="L5" s="68"/>
      <c r="M5" s="68"/>
    </row>
    <row r="6" spans="1:13" ht="12.75" customHeight="1">
      <c r="A6" s="73"/>
      <c r="B6" s="68"/>
      <c r="C6" s="68"/>
      <c r="D6" s="68"/>
      <c r="E6" s="68"/>
      <c r="F6" s="68"/>
      <c r="G6" s="68"/>
      <c r="H6" s="68"/>
      <c r="I6" s="68"/>
      <c r="J6" s="74"/>
      <c r="K6" s="68"/>
      <c r="L6" s="68"/>
      <c r="M6" s="68"/>
    </row>
    <row r="7" spans="1:13" ht="12.75" customHeight="1">
      <c r="A7" s="73"/>
      <c r="B7" s="75">
        <v>1.1299999999999999E-2</v>
      </c>
      <c r="C7" s="68"/>
      <c r="D7" s="68"/>
      <c r="E7" s="68"/>
      <c r="F7" s="68"/>
      <c r="G7" s="68"/>
      <c r="H7" s="68"/>
      <c r="I7" s="68"/>
      <c r="J7" s="74"/>
      <c r="K7" s="68"/>
      <c r="L7" s="68"/>
      <c r="M7" s="68"/>
    </row>
    <row r="8" spans="1:13" ht="12.75" customHeight="1">
      <c r="A8" s="73"/>
      <c r="B8" s="68"/>
      <c r="C8" s="68"/>
      <c r="D8" s="68"/>
      <c r="E8" s="68" t="s">
        <v>1712</v>
      </c>
      <c r="F8" s="68"/>
      <c r="G8" s="68"/>
      <c r="H8" s="68"/>
      <c r="I8" s="76">
        <v>1</v>
      </c>
      <c r="J8" s="77">
        <f>1+B11+B15+B23</f>
        <v>1.0509000000000002</v>
      </c>
      <c r="K8" s="68"/>
      <c r="L8" s="68"/>
      <c r="M8" s="68"/>
    </row>
    <row r="9" spans="1:13" ht="12.75" customHeight="1">
      <c r="A9" s="73" t="s">
        <v>1713</v>
      </c>
      <c r="B9" s="68"/>
      <c r="C9" s="68"/>
      <c r="D9" s="68"/>
      <c r="E9" s="68" t="s">
        <v>1714</v>
      </c>
      <c r="F9" s="68"/>
      <c r="G9" s="68"/>
      <c r="H9" s="68"/>
      <c r="I9" s="78">
        <v>2</v>
      </c>
      <c r="J9" s="77">
        <f>1+B7</f>
        <v>1.0113000000000001</v>
      </c>
      <c r="K9" s="68"/>
      <c r="L9" s="68"/>
      <c r="M9" s="68"/>
    </row>
    <row r="10" spans="1:13" ht="12.75" customHeight="1">
      <c r="A10" s="73"/>
      <c r="B10" s="68"/>
      <c r="C10" s="68"/>
      <c r="D10" s="68"/>
      <c r="E10" s="68" t="s">
        <v>1715</v>
      </c>
      <c r="F10" s="68"/>
      <c r="G10" s="68"/>
      <c r="H10" s="68"/>
      <c r="I10" s="78">
        <v>3</v>
      </c>
      <c r="J10" s="77">
        <f>1+B19</f>
        <v>1.0720000000000001</v>
      </c>
      <c r="K10" s="68"/>
      <c r="L10" s="68"/>
      <c r="M10" s="68"/>
    </row>
    <row r="11" spans="1:13" ht="12.75" customHeight="1">
      <c r="A11" s="73"/>
      <c r="B11" s="75">
        <v>9.7000000000000003E-3</v>
      </c>
      <c r="C11" s="68"/>
      <c r="D11" s="68"/>
      <c r="E11" s="68" t="s">
        <v>1716</v>
      </c>
      <c r="F11" s="68"/>
      <c r="G11" s="68"/>
      <c r="H11" s="68"/>
      <c r="I11" s="79">
        <v>4</v>
      </c>
      <c r="J11" s="77">
        <f>1-C29-E29-G29-C31</f>
        <v>0.87849999999999995</v>
      </c>
      <c r="K11" s="68"/>
      <c r="L11" s="68"/>
      <c r="M11" s="68"/>
    </row>
    <row r="12" spans="1:13" ht="12.75" customHeight="1">
      <c r="A12" s="73"/>
      <c r="B12" s="68"/>
      <c r="C12" s="68"/>
      <c r="D12" s="68"/>
      <c r="E12" s="68"/>
      <c r="F12" s="68"/>
      <c r="G12" s="68"/>
      <c r="H12" s="68"/>
      <c r="I12" s="68"/>
      <c r="J12" s="74"/>
      <c r="K12" s="68"/>
      <c r="L12" s="68"/>
      <c r="M12" s="68"/>
    </row>
    <row r="13" spans="1:13" ht="12.75" customHeight="1">
      <c r="A13" s="73" t="s">
        <v>1717</v>
      </c>
      <c r="B13" s="68"/>
      <c r="C13" s="68"/>
      <c r="D13" s="68"/>
      <c r="E13" s="68"/>
      <c r="F13" s="68"/>
      <c r="G13" s="68"/>
      <c r="H13" s="68"/>
      <c r="I13" s="68"/>
      <c r="J13" s="74"/>
      <c r="K13" s="68"/>
      <c r="L13" s="68"/>
      <c r="M13" s="68"/>
    </row>
    <row r="14" spans="1:13" ht="12.75" customHeight="1">
      <c r="A14" s="73"/>
      <c r="B14" s="68"/>
      <c r="C14" s="68"/>
      <c r="D14" s="68"/>
      <c r="E14" s="68"/>
      <c r="F14" s="68"/>
      <c r="G14" s="68"/>
      <c r="H14" s="68"/>
      <c r="I14" s="68"/>
      <c r="J14" s="74"/>
      <c r="K14" s="68"/>
      <c r="L14" s="68"/>
      <c r="M14" s="68"/>
    </row>
    <row r="15" spans="1:13" ht="12.75" customHeight="1">
      <c r="A15" s="73"/>
      <c r="B15" s="75">
        <v>0.04</v>
      </c>
      <c r="C15" s="68"/>
      <c r="D15" s="68"/>
      <c r="E15" s="68"/>
      <c r="F15" s="68"/>
      <c r="G15" s="68"/>
      <c r="H15" s="68"/>
      <c r="I15" s="68"/>
      <c r="J15" s="74"/>
      <c r="K15" s="68"/>
      <c r="L15" s="68"/>
      <c r="M15" s="68"/>
    </row>
    <row r="16" spans="1:13" ht="12.75" customHeight="1">
      <c r="A16" s="73"/>
      <c r="B16" s="68"/>
      <c r="C16" s="68"/>
      <c r="D16" s="68"/>
      <c r="E16" s="68"/>
      <c r="F16" s="68"/>
      <c r="G16" s="68"/>
      <c r="H16" s="68"/>
      <c r="I16" s="68"/>
      <c r="J16" s="74"/>
      <c r="K16" s="68"/>
      <c r="L16" s="68"/>
      <c r="M16" s="68"/>
    </row>
    <row r="17" spans="1:13" ht="12.75" customHeight="1">
      <c r="A17" s="73" t="s">
        <v>1718</v>
      </c>
      <c r="B17" s="68"/>
      <c r="C17" s="68"/>
      <c r="D17" s="68"/>
      <c r="E17" s="68"/>
      <c r="F17" s="68"/>
      <c r="G17" s="68"/>
      <c r="H17" s="68"/>
      <c r="I17" s="68"/>
      <c r="J17" s="74"/>
      <c r="K17" s="68"/>
      <c r="L17" s="68"/>
      <c r="M17" s="68"/>
    </row>
    <row r="18" spans="1:13" ht="12.75" customHeight="1">
      <c r="A18" s="73"/>
      <c r="B18" s="68"/>
      <c r="C18" s="68"/>
      <c r="D18" s="68"/>
      <c r="E18" s="68"/>
      <c r="F18" s="68"/>
      <c r="G18" s="68"/>
      <c r="H18" s="68"/>
      <c r="I18" s="68"/>
      <c r="J18" s="74"/>
      <c r="K18" s="68"/>
      <c r="L18" s="68"/>
      <c r="M18" s="68"/>
    </row>
    <row r="19" spans="1:13" ht="12.75" customHeight="1">
      <c r="A19" s="73"/>
      <c r="B19" s="75">
        <v>7.1999999999999995E-2</v>
      </c>
      <c r="C19" s="68"/>
      <c r="D19" s="68"/>
      <c r="E19" s="68"/>
      <c r="F19" s="68"/>
      <c r="G19" s="68"/>
      <c r="H19" s="68"/>
      <c r="I19" s="68"/>
      <c r="J19" s="74"/>
      <c r="K19" s="68"/>
      <c r="L19" s="68"/>
      <c r="M19" s="68"/>
    </row>
    <row r="20" spans="1:13" ht="12.75" customHeight="1">
      <c r="A20" s="73"/>
      <c r="B20" s="68"/>
      <c r="C20" s="68"/>
      <c r="D20" s="68"/>
      <c r="E20" s="68"/>
      <c r="F20" s="68"/>
      <c r="G20" s="68"/>
      <c r="H20" s="68"/>
      <c r="I20" s="68"/>
      <c r="J20" s="74"/>
      <c r="K20" s="68"/>
      <c r="L20" s="68"/>
      <c r="M20" s="68"/>
    </row>
    <row r="21" spans="1:13" ht="12.75" customHeight="1">
      <c r="A21" s="73" t="s">
        <v>1719</v>
      </c>
      <c r="B21" s="68"/>
      <c r="C21" s="68"/>
      <c r="D21" s="68"/>
      <c r="E21" s="68"/>
      <c r="F21" s="68"/>
      <c r="G21" s="68"/>
      <c r="H21" s="68"/>
      <c r="I21" s="68"/>
      <c r="J21" s="74"/>
      <c r="K21" s="68"/>
      <c r="L21" s="68"/>
      <c r="M21" s="68"/>
    </row>
    <row r="22" spans="1:13" ht="12.75" customHeight="1">
      <c r="A22" s="73"/>
      <c r="B22" s="68"/>
      <c r="C22" s="68"/>
      <c r="D22" s="68"/>
      <c r="E22" s="68"/>
      <c r="F22" s="68"/>
      <c r="G22" s="68"/>
      <c r="H22" s="68"/>
      <c r="I22" s="68"/>
      <c r="J22" s="74"/>
      <c r="K22" s="68"/>
      <c r="L22" s="68"/>
      <c r="M22" s="68"/>
    </row>
    <row r="23" spans="1:13" ht="12.75" customHeight="1">
      <c r="A23" s="73"/>
      <c r="B23" s="75">
        <v>1.1999999999999999E-3</v>
      </c>
      <c r="C23" s="68"/>
      <c r="D23" s="68"/>
      <c r="E23" s="68"/>
      <c r="F23" s="68"/>
      <c r="G23" s="68"/>
      <c r="H23" s="68"/>
      <c r="I23" s="68"/>
      <c r="J23" s="74"/>
      <c r="K23" s="68"/>
      <c r="L23" s="68"/>
      <c r="M23" s="68"/>
    </row>
    <row r="24" spans="1:13" ht="12.75" customHeight="1">
      <c r="A24" s="73"/>
      <c r="B24" s="80"/>
      <c r="C24" s="68"/>
      <c r="D24" s="68"/>
      <c r="E24" s="68"/>
      <c r="F24" s="68"/>
      <c r="G24" s="68"/>
      <c r="H24" s="68"/>
      <c r="I24" s="68"/>
      <c r="J24" s="74"/>
      <c r="K24" s="68"/>
      <c r="L24" s="68"/>
      <c r="M24" s="68"/>
    </row>
    <row r="25" spans="1:13" ht="12.75" customHeight="1">
      <c r="A25" s="73" t="s">
        <v>1720</v>
      </c>
      <c r="B25" s="80"/>
      <c r="C25" s="68"/>
      <c r="D25" s="68"/>
      <c r="E25" s="68"/>
      <c r="F25" s="68"/>
      <c r="G25" s="68"/>
      <c r="H25" s="68"/>
      <c r="I25" s="68"/>
      <c r="J25" s="74"/>
      <c r="K25" s="68"/>
      <c r="L25" s="68"/>
      <c r="M25" s="68"/>
    </row>
    <row r="26" spans="1:13" ht="12.75" customHeight="1">
      <c r="A26" s="73" t="s">
        <v>1721</v>
      </c>
      <c r="B26" s="68"/>
      <c r="C26" s="68"/>
      <c r="D26" s="68"/>
      <c r="E26" s="68"/>
      <c r="F26" s="68"/>
      <c r="G26" s="68"/>
      <c r="H26" s="68"/>
      <c r="I26" s="68"/>
      <c r="J26" s="74"/>
      <c r="K26" s="68"/>
      <c r="L26" s="68"/>
      <c r="M26" s="68"/>
    </row>
    <row r="27" spans="1:13" ht="12.75" customHeight="1">
      <c r="A27" s="73" t="s">
        <v>1722</v>
      </c>
      <c r="B27" s="68"/>
      <c r="C27" s="68"/>
      <c r="D27" s="68"/>
      <c r="E27" s="68"/>
      <c r="F27" s="68"/>
      <c r="G27" s="68"/>
      <c r="H27" s="68"/>
      <c r="I27" s="68"/>
      <c r="J27" s="74"/>
      <c r="K27" s="68"/>
      <c r="L27" s="68"/>
      <c r="M27" s="68"/>
    </row>
    <row r="28" spans="1:13" ht="12.75" customHeight="1">
      <c r="A28" s="73"/>
      <c r="B28" s="68"/>
      <c r="C28" s="68"/>
      <c r="D28" s="68"/>
      <c r="E28" s="68"/>
      <c r="F28" s="68"/>
      <c r="G28" s="68"/>
      <c r="H28" s="68"/>
      <c r="I28" s="68"/>
      <c r="J28" s="74"/>
      <c r="K28" s="68"/>
      <c r="L28" s="68"/>
      <c r="M28" s="68"/>
    </row>
    <row r="29" spans="1:13" ht="12.75" customHeight="1">
      <c r="A29" s="73"/>
      <c r="B29" s="68" t="s">
        <v>1723</v>
      </c>
      <c r="C29" s="75">
        <v>0.03</v>
      </c>
      <c r="D29" s="81" t="s">
        <v>1724</v>
      </c>
      <c r="E29" s="75">
        <v>6.4999999999999997E-3</v>
      </c>
      <c r="F29" s="81" t="s">
        <v>1725</v>
      </c>
      <c r="G29" s="75">
        <v>0.04</v>
      </c>
      <c r="H29" s="68"/>
      <c r="I29" s="68"/>
      <c r="J29" s="74"/>
      <c r="K29" s="68"/>
      <c r="L29" s="68"/>
      <c r="M29" s="68"/>
    </row>
    <row r="30" spans="1:13" ht="12.75" customHeight="1">
      <c r="A30" s="73"/>
      <c r="B30" s="68"/>
      <c r="C30" s="68"/>
      <c r="D30" s="68"/>
      <c r="E30" s="68"/>
      <c r="F30" s="68"/>
      <c r="G30" s="68"/>
      <c r="H30" s="68"/>
      <c r="I30" s="68"/>
      <c r="J30" s="74"/>
      <c r="K30" s="68"/>
      <c r="L30" s="68"/>
      <c r="M30" s="68"/>
    </row>
    <row r="31" spans="1:13" ht="12.75" customHeight="1">
      <c r="A31" s="73"/>
      <c r="B31" s="68" t="s">
        <v>1726</v>
      </c>
      <c r="C31" s="75">
        <v>4.4999999999999998E-2</v>
      </c>
      <c r="D31" s="68"/>
      <c r="E31" s="68"/>
      <c r="F31" s="68"/>
      <c r="G31" s="68"/>
      <c r="H31" s="68"/>
      <c r="I31" s="68"/>
      <c r="J31" s="74"/>
      <c r="K31" s="68"/>
      <c r="L31" s="68"/>
      <c r="M31" s="68"/>
    </row>
    <row r="32" spans="1:13" ht="12.75" customHeight="1">
      <c r="A32" s="73"/>
      <c r="B32" s="68"/>
      <c r="C32" s="68"/>
      <c r="D32" s="68"/>
      <c r="E32" s="68"/>
      <c r="F32" s="68"/>
      <c r="G32" s="68"/>
      <c r="H32" s="68"/>
      <c r="I32" s="68"/>
      <c r="J32" s="74"/>
      <c r="K32" s="68"/>
      <c r="L32" s="68"/>
      <c r="M32" s="68"/>
    </row>
    <row r="33" spans="1:13" ht="12.75" customHeight="1">
      <c r="A33" s="73"/>
      <c r="B33" s="68"/>
      <c r="C33" s="68"/>
      <c r="D33" s="68"/>
      <c r="E33" s="68"/>
      <c r="F33" s="68"/>
      <c r="G33" s="68"/>
      <c r="H33" s="68"/>
      <c r="I33" s="68"/>
      <c r="J33" s="74"/>
      <c r="K33" s="68"/>
      <c r="L33" s="68"/>
      <c r="M33" s="68"/>
    </row>
    <row r="34" spans="1:13" ht="12.75" customHeight="1">
      <c r="A34" s="73"/>
      <c r="B34" s="68"/>
      <c r="C34" s="68"/>
      <c r="D34" s="68"/>
      <c r="E34" s="68"/>
      <c r="F34" s="68"/>
      <c r="G34" s="68"/>
      <c r="H34" s="68"/>
      <c r="I34" s="68"/>
      <c r="J34" s="74"/>
      <c r="K34" s="68"/>
      <c r="L34" s="68"/>
      <c r="M34" s="68"/>
    </row>
    <row r="35" spans="1:13" ht="12.75" customHeight="1">
      <c r="A35" s="73"/>
      <c r="B35" s="68"/>
      <c r="C35" s="68"/>
      <c r="D35" s="68"/>
      <c r="E35" s="68"/>
      <c r="F35" s="68"/>
      <c r="G35" s="68"/>
      <c r="H35" s="68"/>
      <c r="I35" s="68"/>
      <c r="J35" s="74"/>
      <c r="K35" s="68"/>
      <c r="L35" s="68"/>
      <c r="M35" s="68"/>
    </row>
    <row r="36" spans="1:13" ht="12.75" customHeight="1">
      <c r="A36" s="73"/>
      <c r="B36" s="68"/>
      <c r="C36" s="68"/>
      <c r="D36" s="68"/>
      <c r="E36" s="68"/>
      <c r="F36" s="68"/>
      <c r="G36" s="68"/>
      <c r="H36" s="68"/>
      <c r="I36" s="68"/>
      <c r="J36" s="74"/>
      <c r="K36" s="68"/>
      <c r="L36" s="68"/>
      <c r="M36" s="68"/>
    </row>
    <row r="37" spans="1:13" ht="12.75" customHeight="1">
      <c r="A37" s="73"/>
      <c r="B37" s="68"/>
      <c r="C37" s="68"/>
      <c r="D37" s="68"/>
      <c r="E37" s="68"/>
      <c r="F37" s="68"/>
      <c r="G37" s="68"/>
      <c r="H37" s="68"/>
      <c r="I37" s="68"/>
      <c r="J37" s="74"/>
      <c r="K37" s="68"/>
      <c r="L37" s="68"/>
      <c r="M37" s="68"/>
    </row>
    <row r="38" spans="1:13" ht="12.75" customHeight="1">
      <c r="A38" s="73"/>
      <c r="B38" s="82" t="s">
        <v>1727</v>
      </c>
      <c r="C38" s="83"/>
      <c r="D38" s="84">
        <f>ROUND((J8*J9*J10/J11)-1,4)</f>
        <v>0.2969</v>
      </c>
      <c r="E38" s="68"/>
      <c r="F38" s="68" t="s">
        <v>1728</v>
      </c>
      <c r="G38" s="68"/>
      <c r="H38" s="68"/>
      <c r="I38" s="68"/>
      <c r="J38" s="74"/>
      <c r="K38" s="68"/>
      <c r="L38" s="85"/>
      <c r="M38" s="86"/>
    </row>
    <row r="39" spans="1:13" ht="12.75" customHeight="1">
      <c r="A39" s="87"/>
      <c r="B39" s="88"/>
      <c r="C39" s="88"/>
      <c r="D39" s="88"/>
      <c r="E39" s="88"/>
      <c r="F39" s="88"/>
      <c r="G39" s="88"/>
      <c r="H39" s="88"/>
      <c r="I39" s="88"/>
      <c r="J39" s="89"/>
      <c r="K39" s="68"/>
      <c r="L39" s="68"/>
      <c r="M39" s="68"/>
    </row>
    <row r="40" spans="1:13" ht="12.75" customHeight="1">
      <c r="A40" s="146"/>
      <c r="B40" s="147"/>
      <c r="C40" s="147"/>
      <c r="D40" s="147"/>
      <c r="E40" s="147"/>
      <c r="F40" s="147"/>
      <c r="G40" s="147"/>
      <c r="H40" s="147"/>
      <c r="I40" s="147"/>
      <c r="J40" s="147"/>
      <c r="K40" s="68"/>
      <c r="L40" s="68"/>
      <c r="M40" s="68"/>
    </row>
    <row r="41" spans="1:13" ht="12.75" customHeight="1">
      <c r="A41" s="148"/>
      <c r="B41" s="147"/>
      <c r="C41" s="147"/>
      <c r="D41" s="147"/>
      <c r="E41" s="147"/>
      <c r="F41" s="147"/>
      <c r="G41" s="147"/>
      <c r="H41" s="147"/>
      <c r="I41" s="147"/>
      <c r="J41" s="147"/>
      <c r="K41" s="68"/>
      <c r="L41" s="68"/>
      <c r="M41" s="68"/>
    </row>
    <row r="42" spans="1:13" ht="12.75" customHeight="1">
      <c r="A42" s="146"/>
      <c r="B42" s="147"/>
      <c r="C42" s="147"/>
      <c r="D42" s="147"/>
      <c r="E42" s="147"/>
      <c r="F42" s="147"/>
      <c r="G42" s="147"/>
      <c r="H42" s="147"/>
      <c r="I42" s="147"/>
      <c r="J42" s="147"/>
      <c r="K42" s="68"/>
      <c r="L42" s="68"/>
      <c r="M42" s="68"/>
    </row>
    <row r="43" spans="1:13" ht="12.75" customHeight="1">
      <c r="A43" s="146"/>
      <c r="B43" s="147"/>
      <c r="C43" s="147"/>
      <c r="D43" s="147"/>
      <c r="E43" s="147"/>
      <c r="F43" s="147"/>
      <c r="G43" s="147"/>
      <c r="H43" s="147"/>
      <c r="I43" s="147"/>
      <c r="J43" s="147"/>
      <c r="K43" s="68"/>
      <c r="L43" s="68"/>
      <c r="M43" s="68"/>
    </row>
    <row r="44" spans="1:13" ht="12.75" customHeight="1">
      <c r="A44" s="68"/>
      <c r="B44" s="68"/>
      <c r="C44" s="68"/>
      <c r="D44" s="68"/>
      <c r="E44" s="68"/>
      <c r="F44" s="68"/>
      <c r="G44" s="68"/>
      <c r="H44" s="68"/>
      <c r="I44" s="68"/>
      <c r="J44" s="68"/>
      <c r="K44" s="68"/>
      <c r="L44" s="68"/>
      <c r="M44" s="68"/>
    </row>
    <row r="45" spans="1:13" ht="12.75" customHeight="1">
      <c r="A45" s="68"/>
      <c r="B45" s="68"/>
      <c r="C45" s="68"/>
      <c r="D45" s="68"/>
      <c r="E45" s="68"/>
      <c r="F45" s="68"/>
      <c r="G45" s="68"/>
      <c r="H45" s="68"/>
      <c r="I45" s="68"/>
      <c r="J45" s="68"/>
      <c r="K45" s="68"/>
      <c r="L45" s="68"/>
      <c r="M45" s="68"/>
    </row>
    <row r="46" spans="1:13" ht="12.75" customHeight="1">
      <c r="A46" s="68"/>
      <c r="B46" s="68"/>
      <c r="C46" s="68"/>
      <c r="D46" s="68"/>
      <c r="E46" s="68"/>
      <c r="F46" s="68"/>
      <c r="G46" s="68"/>
      <c r="H46" s="68"/>
      <c r="I46" s="68"/>
      <c r="J46" s="68"/>
      <c r="K46" s="68"/>
      <c r="L46" s="68"/>
      <c r="M46" s="68"/>
    </row>
    <row r="47" spans="1:13" ht="12.75" customHeight="1">
      <c r="A47" s="68"/>
      <c r="B47" s="68"/>
      <c r="C47" s="68"/>
      <c r="D47" s="68"/>
      <c r="E47" s="68"/>
      <c r="F47" s="68"/>
      <c r="G47" s="68"/>
      <c r="H47" s="68"/>
      <c r="I47" s="68"/>
      <c r="J47" s="68"/>
      <c r="K47" s="68"/>
      <c r="L47" s="68"/>
      <c r="M47" s="68"/>
    </row>
    <row r="48" spans="1:13" ht="12.75" customHeight="1">
      <c r="A48" s="68"/>
      <c r="B48" s="68"/>
      <c r="C48" s="68"/>
      <c r="D48" s="68"/>
      <c r="E48" s="68"/>
      <c r="F48" s="68"/>
      <c r="G48" s="68"/>
      <c r="H48" s="68"/>
      <c r="I48" s="68"/>
      <c r="J48" s="68"/>
      <c r="K48" s="68"/>
      <c r="L48" s="68"/>
      <c r="M48" s="68"/>
    </row>
    <row r="49" spans="1:13" ht="12.75" customHeight="1">
      <c r="A49" s="68"/>
      <c r="B49" s="68"/>
      <c r="C49" s="68"/>
      <c r="D49" s="68"/>
      <c r="E49" s="68"/>
      <c r="F49" s="68"/>
      <c r="G49" s="68"/>
      <c r="H49" s="68"/>
      <c r="I49" s="68"/>
      <c r="J49" s="68"/>
      <c r="K49" s="68"/>
      <c r="L49" s="68"/>
      <c r="M49" s="68"/>
    </row>
    <row r="50" spans="1:13" ht="12.75" customHeight="1">
      <c r="A50" s="68"/>
      <c r="B50" s="68"/>
      <c r="C50" s="68"/>
      <c r="D50" s="68"/>
      <c r="E50" s="68"/>
      <c r="F50" s="68"/>
      <c r="G50" s="68"/>
      <c r="H50" s="68"/>
      <c r="I50" s="68"/>
      <c r="J50" s="68"/>
      <c r="K50" s="68"/>
      <c r="L50" s="68"/>
      <c r="M50" s="68"/>
    </row>
    <row r="51" spans="1:13" ht="12.75" customHeight="1">
      <c r="A51" s="68"/>
      <c r="B51" s="68"/>
      <c r="C51" s="68"/>
      <c r="D51" s="68"/>
      <c r="E51" s="68"/>
      <c r="F51" s="68"/>
      <c r="G51" s="68"/>
      <c r="H51" s="68"/>
      <c r="I51" s="68"/>
      <c r="J51" s="68"/>
      <c r="K51" s="68"/>
      <c r="L51" s="68"/>
      <c r="M51" s="68"/>
    </row>
    <row r="52" spans="1:13" ht="12.75" customHeight="1">
      <c r="A52" s="68"/>
      <c r="B52" s="68"/>
      <c r="C52" s="68"/>
      <c r="D52" s="68"/>
      <c r="E52" s="68"/>
      <c r="F52" s="68"/>
      <c r="G52" s="68"/>
      <c r="H52" s="68"/>
      <c r="I52" s="68"/>
      <c r="J52" s="68"/>
      <c r="K52" s="68"/>
      <c r="L52" s="68"/>
      <c r="M52" s="68"/>
    </row>
    <row r="53" spans="1:13" ht="12.75" customHeight="1">
      <c r="A53" s="68"/>
      <c r="B53" s="68"/>
      <c r="C53" s="68"/>
      <c r="D53" s="68"/>
      <c r="E53" s="68"/>
      <c r="F53" s="68"/>
      <c r="G53" s="68"/>
      <c r="H53" s="68"/>
      <c r="I53" s="68"/>
      <c r="J53" s="68"/>
      <c r="K53" s="68"/>
      <c r="L53" s="68"/>
      <c r="M53" s="68"/>
    </row>
    <row r="54" spans="1:13" ht="12.75" customHeight="1">
      <c r="A54" s="68"/>
      <c r="B54" s="68"/>
      <c r="C54" s="68"/>
      <c r="D54" s="68"/>
      <c r="E54" s="68"/>
      <c r="F54" s="68"/>
      <c r="G54" s="68"/>
      <c r="H54" s="68"/>
      <c r="I54" s="68"/>
      <c r="J54" s="68"/>
      <c r="K54" s="68"/>
      <c r="L54" s="68"/>
      <c r="M54" s="68"/>
    </row>
    <row r="55" spans="1:13" ht="12.75" customHeight="1">
      <c r="A55" s="68"/>
      <c r="B55" s="68"/>
      <c r="C55" s="68"/>
      <c r="D55" s="68"/>
      <c r="E55" s="68"/>
      <c r="F55" s="68"/>
      <c r="G55" s="68"/>
      <c r="H55" s="68"/>
      <c r="I55" s="68"/>
      <c r="J55" s="68"/>
      <c r="K55" s="68"/>
      <c r="L55" s="68"/>
      <c r="M55" s="68"/>
    </row>
    <row r="56" spans="1:13" ht="12.75" customHeight="1">
      <c r="A56" s="68"/>
      <c r="B56" s="68"/>
      <c r="C56" s="68"/>
      <c r="D56" s="68"/>
      <c r="E56" s="68"/>
      <c r="F56" s="68"/>
      <c r="G56" s="68"/>
      <c r="H56" s="68"/>
      <c r="I56" s="68"/>
      <c r="J56" s="68"/>
      <c r="K56" s="68"/>
      <c r="L56" s="68"/>
      <c r="M56" s="68"/>
    </row>
    <row r="57" spans="1:13" ht="12.75" customHeight="1">
      <c r="A57" s="68"/>
      <c r="B57" s="68"/>
      <c r="C57" s="68"/>
      <c r="D57" s="68"/>
      <c r="E57" s="68"/>
      <c r="F57" s="68"/>
      <c r="G57" s="68"/>
      <c r="H57" s="68"/>
      <c r="I57" s="68"/>
      <c r="J57" s="68"/>
      <c r="K57" s="68"/>
      <c r="L57" s="68"/>
      <c r="M57" s="68"/>
    </row>
    <row r="58" spans="1:13" ht="12.75" customHeight="1">
      <c r="A58" s="68"/>
      <c r="B58" s="68"/>
      <c r="C58" s="68"/>
      <c r="D58" s="68"/>
      <c r="E58" s="68"/>
      <c r="F58" s="68"/>
      <c r="G58" s="68"/>
      <c r="H58" s="68"/>
      <c r="I58" s="68"/>
      <c r="J58" s="68"/>
      <c r="K58" s="68"/>
      <c r="L58" s="68"/>
      <c r="M58" s="68"/>
    </row>
    <row r="59" spans="1:13" ht="12.75" customHeight="1">
      <c r="A59" s="68"/>
      <c r="B59" s="68"/>
      <c r="C59" s="68"/>
      <c r="D59" s="68"/>
      <c r="E59" s="68"/>
      <c r="F59" s="68"/>
      <c r="G59" s="68"/>
      <c r="H59" s="68"/>
      <c r="I59" s="68"/>
      <c r="J59" s="68"/>
      <c r="K59" s="68"/>
      <c r="L59" s="68"/>
      <c r="M59" s="68"/>
    </row>
    <row r="60" spans="1:13" ht="12.75" customHeight="1">
      <c r="A60" s="68"/>
      <c r="B60" s="68"/>
      <c r="C60" s="68"/>
      <c r="D60" s="68"/>
      <c r="E60" s="68"/>
      <c r="F60" s="68"/>
      <c r="G60" s="68"/>
      <c r="H60" s="68"/>
      <c r="I60" s="68"/>
      <c r="J60" s="68"/>
      <c r="K60" s="68"/>
      <c r="L60" s="68"/>
      <c r="M60" s="68"/>
    </row>
    <row r="61" spans="1:13" ht="12.75" customHeight="1">
      <c r="A61" s="68"/>
      <c r="B61" s="68"/>
      <c r="C61" s="68"/>
      <c r="D61" s="68"/>
      <c r="E61" s="68"/>
      <c r="F61" s="68"/>
      <c r="G61" s="68"/>
      <c r="H61" s="68"/>
      <c r="I61" s="68"/>
      <c r="J61" s="68"/>
      <c r="K61" s="68"/>
      <c r="L61" s="68"/>
      <c r="M61" s="68"/>
    </row>
    <row r="62" spans="1:13" ht="12.75" customHeight="1">
      <c r="A62" s="68"/>
      <c r="B62" s="68"/>
      <c r="C62" s="68"/>
      <c r="D62" s="68"/>
      <c r="E62" s="68"/>
      <c r="F62" s="68"/>
      <c r="G62" s="68"/>
      <c r="H62" s="68"/>
      <c r="I62" s="68"/>
      <c r="J62" s="68"/>
      <c r="K62" s="68"/>
      <c r="L62" s="68"/>
      <c r="M62" s="68"/>
    </row>
    <row r="63" spans="1:13" ht="12.75" customHeight="1">
      <c r="A63" s="68"/>
      <c r="B63" s="68"/>
      <c r="C63" s="68"/>
      <c r="D63" s="68"/>
      <c r="E63" s="68"/>
      <c r="F63" s="68"/>
      <c r="G63" s="68"/>
      <c r="H63" s="68"/>
      <c r="I63" s="68"/>
      <c r="J63" s="68"/>
      <c r="K63" s="68"/>
      <c r="L63" s="68"/>
      <c r="M63" s="68"/>
    </row>
    <row r="64" spans="1:13" ht="12.75" customHeight="1">
      <c r="A64" s="68"/>
      <c r="B64" s="68"/>
      <c r="C64" s="68"/>
      <c r="D64" s="68"/>
      <c r="E64" s="68"/>
      <c r="F64" s="68"/>
      <c r="G64" s="68"/>
      <c r="H64" s="68"/>
      <c r="I64" s="68"/>
      <c r="J64" s="68"/>
      <c r="K64" s="68"/>
      <c r="L64" s="68"/>
      <c r="M64" s="68"/>
    </row>
    <row r="65" spans="1:13" ht="12.75" customHeight="1">
      <c r="A65" s="68"/>
      <c r="B65" s="68"/>
      <c r="C65" s="68"/>
      <c r="D65" s="68"/>
      <c r="E65" s="68"/>
      <c r="F65" s="68"/>
      <c r="G65" s="68"/>
      <c r="H65" s="68"/>
      <c r="I65" s="68"/>
      <c r="J65" s="68"/>
      <c r="K65" s="68"/>
      <c r="L65" s="68"/>
      <c r="M65" s="68"/>
    </row>
    <row r="66" spans="1:13" ht="12.75" customHeight="1">
      <c r="A66" s="68"/>
      <c r="B66" s="68"/>
      <c r="C66" s="68"/>
      <c r="D66" s="68"/>
      <c r="E66" s="68"/>
      <c r="F66" s="68"/>
      <c r="G66" s="68"/>
      <c r="H66" s="68"/>
      <c r="I66" s="68"/>
      <c r="J66" s="68"/>
      <c r="K66" s="68"/>
      <c r="L66" s="68"/>
      <c r="M66" s="68"/>
    </row>
    <row r="67" spans="1:13" ht="12.75" customHeight="1">
      <c r="A67" s="68"/>
      <c r="B67" s="68"/>
      <c r="C67" s="68"/>
      <c r="D67" s="68"/>
      <c r="E67" s="68"/>
      <c r="F67" s="68"/>
      <c r="G67" s="68"/>
      <c r="H67" s="68"/>
      <c r="I67" s="68"/>
      <c r="J67" s="68"/>
      <c r="K67" s="68"/>
      <c r="L67" s="68"/>
      <c r="M67" s="68"/>
    </row>
    <row r="68" spans="1:13" ht="12.75" customHeight="1">
      <c r="A68" s="68"/>
      <c r="B68" s="68"/>
      <c r="C68" s="68"/>
      <c r="D68" s="68"/>
      <c r="E68" s="68"/>
      <c r="F68" s="68"/>
      <c r="G68" s="68"/>
      <c r="H68" s="68"/>
      <c r="I68" s="68"/>
      <c r="J68" s="68"/>
      <c r="K68" s="68"/>
      <c r="L68" s="68"/>
      <c r="M68" s="68"/>
    </row>
    <row r="69" spans="1:13" ht="12.75" customHeight="1">
      <c r="A69" s="68"/>
      <c r="B69" s="68"/>
      <c r="C69" s="68"/>
      <c r="D69" s="68"/>
      <c r="E69" s="68"/>
      <c r="F69" s="68"/>
      <c r="G69" s="68"/>
      <c r="H69" s="68"/>
      <c r="I69" s="68"/>
      <c r="J69" s="68"/>
      <c r="K69" s="68"/>
      <c r="L69" s="68"/>
      <c r="M69" s="68"/>
    </row>
    <row r="70" spans="1:13" ht="12.75" customHeight="1">
      <c r="A70" s="68"/>
      <c r="B70" s="68"/>
      <c r="C70" s="68"/>
      <c r="D70" s="68"/>
      <c r="E70" s="68"/>
      <c r="F70" s="68"/>
      <c r="G70" s="68"/>
      <c r="H70" s="68"/>
      <c r="I70" s="68"/>
      <c r="J70" s="68"/>
      <c r="K70" s="68"/>
      <c r="L70" s="68"/>
      <c r="M70" s="68"/>
    </row>
    <row r="71" spans="1:13" ht="12.75" customHeight="1">
      <c r="A71" s="68"/>
      <c r="B71" s="68"/>
      <c r="C71" s="68"/>
      <c r="D71" s="68"/>
      <c r="E71" s="68"/>
      <c r="F71" s="68"/>
      <c r="G71" s="68"/>
      <c r="H71" s="68"/>
      <c r="I71" s="68"/>
      <c r="J71" s="68"/>
      <c r="K71" s="68"/>
      <c r="L71" s="68"/>
      <c r="M71" s="68"/>
    </row>
    <row r="72" spans="1:13" ht="12.75" customHeight="1">
      <c r="A72" s="68"/>
      <c r="B72" s="68"/>
      <c r="C72" s="68"/>
      <c r="D72" s="68"/>
      <c r="E72" s="68"/>
      <c r="F72" s="68"/>
      <c r="G72" s="68"/>
      <c r="H72" s="68"/>
      <c r="I72" s="68"/>
      <c r="J72" s="68"/>
      <c r="K72" s="68"/>
      <c r="L72" s="68"/>
      <c r="M72" s="68"/>
    </row>
    <row r="73" spans="1:13" ht="12.75" customHeight="1">
      <c r="A73" s="68"/>
      <c r="B73" s="68"/>
      <c r="C73" s="68"/>
      <c r="D73" s="68"/>
      <c r="E73" s="68"/>
      <c r="F73" s="68"/>
      <c r="G73" s="68"/>
      <c r="H73" s="68"/>
      <c r="I73" s="68"/>
      <c r="J73" s="68"/>
      <c r="K73" s="68"/>
      <c r="L73" s="68"/>
      <c r="M73" s="68"/>
    </row>
    <row r="74" spans="1:13" ht="12.75" customHeight="1">
      <c r="A74" s="68"/>
      <c r="B74" s="68"/>
      <c r="C74" s="68"/>
      <c r="D74" s="68"/>
      <c r="E74" s="68"/>
      <c r="F74" s="68"/>
      <c r="G74" s="68"/>
      <c r="H74" s="68"/>
      <c r="I74" s="68"/>
      <c r="J74" s="68"/>
      <c r="K74" s="68"/>
      <c r="L74" s="68"/>
      <c r="M74" s="68"/>
    </row>
    <row r="75" spans="1:13" ht="12.75" customHeight="1">
      <c r="A75" s="68"/>
      <c r="B75" s="68"/>
      <c r="C75" s="68"/>
      <c r="D75" s="68"/>
      <c r="E75" s="68"/>
      <c r="F75" s="68"/>
      <c r="G75" s="68"/>
      <c r="H75" s="68"/>
      <c r="I75" s="68"/>
      <c r="J75" s="68"/>
      <c r="K75" s="68"/>
      <c r="L75" s="68"/>
      <c r="M75" s="68"/>
    </row>
    <row r="76" spans="1:13" ht="12.75" customHeight="1">
      <c r="A76" s="68"/>
      <c r="B76" s="68"/>
      <c r="C76" s="68"/>
      <c r="D76" s="68"/>
      <c r="E76" s="68"/>
      <c r="F76" s="68"/>
      <c r="G76" s="68"/>
      <c r="H76" s="68"/>
      <c r="I76" s="68"/>
      <c r="J76" s="68"/>
      <c r="K76" s="68"/>
      <c r="L76" s="68"/>
      <c r="M76" s="68"/>
    </row>
    <row r="77" spans="1:13" ht="12.75" customHeight="1">
      <c r="A77" s="68"/>
      <c r="B77" s="68"/>
      <c r="C77" s="68"/>
      <c r="D77" s="68"/>
      <c r="E77" s="68"/>
      <c r="F77" s="68"/>
      <c r="G77" s="68"/>
      <c r="H77" s="68"/>
      <c r="I77" s="68"/>
      <c r="J77" s="68"/>
      <c r="K77" s="68"/>
      <c r="L77" s="68"/>
      <c r="M77" s="68"/>
    </row>
    <row r="78" spans="1:13" ht="12.75" customHeight="1">
      <c r="A78" s="68"/>
      <c r="B78" s="68"/>
      <c r="C78" s="68"/>
      <c r="D78" s="68"/>
      <c r="E78" s="68"/>
      <c r="F78" s="68"/>
      <c r="G78" s="68"/>
      <c r="H78" s="68"/>
      <c r="I78" s="68"/>
      <c r="J78" s="68"/>
      <c r="K78" s="68"/>
      <c r="L78" s="68"/>
      <c r="M78" s="68"/>
    </row>
    <row r="79" spans="1:13" ht="12.75" customHeight="1">
      <c r="A79" s="68"/>
      <c r="B79" s="68"/>
      <c r="C79" s="68"/>
      <c r="D79" s="68"/>
      <c r="E79" s="68"/>
      <c r="F79" s="68"/>
      <c r="G79" s="68"/>
      <c r="H79" s="68"/>
      <c r="I79" s="68"/>
      <c r="J79" s="68"/>
      <c r="K79" s="68"/>
      <c r="L79" s="68"/>
      <c r="M79" s="68"/>
    </row>
    <row r="80" spans="1:13" ht="12.75" customHeight="1">
      <c r="A80" s="68"/>
      <c r="B80" s="68"/>
      <c r="C80" s="68"/>
      <c r="D80" s="68"/>
      <c r="E80" s="68"/>
      <c r="F80" s="68"/>
      <c r="G80" s="68"/>
      <c r="H80" s="68"/>
      <c r="I80" s="68"/>
      <c r="J80" s="68"/>
      <c r="K80" s="68"/>
      <c r="L80" s="68"/>
      <c r="M80" s="68"/>
    </row>
    <row r="81" spans="1:13" ht="12.75" customHeight="1">
      <c r="A81" s="68"/>
      <c r="B81" s="68"/>
      <c r="C81" s="68"/>
      <c r="D81" s="68"/>
      <c r="E81" s="68"/>
      <c r="F81" s="68"/>
      <c r="G81" s="68"/>
      <c r="H81" s="68"/>
      <c r="I81" s="68"/>
      <c r="J81" s="68"/>
      <c r="K81" s="68"/>
      <c r="L81" s="68"/>
      <c r="M81" s="68"/>
    </row>
    <row r="82" spans="1:13" ht="12.75" customHeight="1">
      <c r="A82" s="68"/>
      <c r="B82" s="68"/>
      <c r="C82" s="68"/>
      <c r="D82" s="68"/>
      <c r="E82" s="68"/>
      <c r="F82" s="68"/>
      <c r="G82" s="68"/>
      <c r="H82" s="68"/>
      <c r="I82" s="68"/>
      <c r="J82" s="68"/>
      <c r="K82" s="68"/>
      <c r="L82" s="68"/>
      <c r="M82" s="68"/>
    </row>
    <row r="83" spans="1:13" ht="12.75" customHeight="1">
      <c r="A83" s="68"/>
      <c r="B83" s="68"/>
      <c r="C83" s="68"/>
      <c r="D83" s="68"/>
      <c r="E83" s="68"/>
      <c r="F83" s="68"/>
      <c r="G83" s="68"/>
      <c r="H83" s="68"/>
      <c r="I83" s="68"/>
      <c r="J83" s="68"/>
      <c r="K83" s="68"/>
      <c r="L83" s="68"/>
      <c r="M83" s="68"/>
    </row>
    <row r="84" spans="1:13" ht="12.75" customHeight="1">
      <c r="A84" s="68"/>
      <c r="B84" s="68"/>
      <c r="C84" s="68"/>
      <c r="D84" s="68"/>
      <c r="E84" s="68"/>
      <c r="F84" s="68"/>
      <c r="G84" s="68"/>
      <c r="H84" s="68"/>
      <c r="I84" s="68"/>
      <c r="J84" s="68"/>
      <c r="K84" s="68"/>
      <c r="L84" s="68"/>
      <c r="M84" s="68"/>
    </row>
    <row r="85" spans="1:13" ht="12.75" customHeight="1">
      <c r="A85" s="68"/>
      <c r="B85" s="68"/>
      <c r="C85" s="68"/>
      <c r="D85" s="68"/>
      <c r="E85" s="68"/>
      <c r="F85" s="68"/>
      <c r="G85" s="68"/>
      <c r="H85" s="68"/>
      <c r="I85" s="68"/>
      <c r="J85" s="68"/>
      <c r="K85" s="68"/>
      <c r="L85" s="68"/>
      <c r="M85" s="68"/>
    </row>
    <row r="86" spans="1:13" ht="12.75" customHeight="1">
      <c r="A86" s="68"/>
      <c r="B86" s="68"/>
      <c r="C86" s="68"/>
      <c r="D86" s="68"/>
      <c r="E86" s="68"/>
      <c r="F86" s="68"/>
      <c r="G86" s="68"/>
      <c r="H86" s="68"/>
      <c r="I86" s="68"/>
      <c r="J86" s="68"/>
      <c r="K86" s="68"/>
      <c r="L86" s="68"/>
      <c r="M86" s="68"/>
    </row>
    <row r="87" spans="1:13" ht="12.75" customHeight="1">
      <c r="A87" s="68"/>
      <c r="B87" s="68"/>
      <c r="C87" s="68"/>
      <c r="D87" s="68"/>
      <c r="E87" s="68"/>
      <c r="F87" s="68"/>
      <c r="G87" s="68"/>
      <c r="H87" s="68"/>
      <c r="I87" s="68"/>
      <c r="J87" s="68"/>
      <c r="K87" s="68"/>
      <c r="L87" s="68"/>
      <c r="M87" s="68"/>
    </row>
    <row r="88" spans="1:13" ht="12.75" customHeight="1">
      <c r="A88" s="68"/>
      <c r="B88" s="68"/>
      <c r="C88" s="68"/>
      <c r="D88" s="68"/>
      <c r="E88" s="68"/>
      <c r="F88" s="68"/>
      <c r="G88" s="68"/>
      <c r="H88" s="68"/>
      <c r="I88" s="68"/>
      <c r="J88" s="68"/>
      <c r="K88" s="68"/>
      <c r="L88" s="68"/>
      <c r="M88" s="68"/>
    </row>
    <row r="89" spans="1:13" ht="12.75" customHeight="1">
      <c r="A89" s="68"/>
      <c r="B89" s="68"/>
      <c r="C89" s="68"/>
      <c r="D89" s="68"/>
      <c r="E89" s="68"/>
      <c r="F89" s="68"/>
      <c r="G89" s="68"/>
      <c r="H89" s="68"/>
      <c r="I89" s="68"/>
      <c r="J89" s="68"/>
      <c r="K89" s="68"/>
      <c r="L89" s="68"/>
      <c r="M89" s="68"/>
    </row>
    <row r="90" spans="1:13" ht="12.75" customHeight="1">
      <c r="A90" s="68"/>
      <c r="B90" s="68"/>
      <c r="C90" s="68"/>
      <c r="D90" s="68"/>
      <c r="E90" s="68"/>
      <c r="F90" s="68"/>
      <c r="G90" s="68"/>
      <c r="H90" s="68"/>
      <c r="I90" s="68"/>
      <c r="J90" s="68"/>
      <c r="K90" s="68"/>
      <c r="L90" s="68"/>
      <c r="M90" s="68"/>
    </row>
    <row r="91" spans="1:13" ht="12.75" customHeight="1">
      <c r="A91" s="68"/>
      <c r="B91" s="68"/>
      <c r="C91" s="68"/>
      <c r="D91" s="68"/>
      <c r="E91" s="68"/>
      <c r="F91" s="68"/>
      <c r="G91" s="68"/>
      <c r="H91" s="68"/>
      <c r="I91" s="68"/>
      <c r="J91" s="68"/>
      <c r="K91" s="68"/>
      <c r="L91" s="68"/>
      <c r="M91" s="68"/>
    </row>
    <row r="92" spans="1:13" ht="12.75" customHeight="1">
      <c r="A92" s="68"/>
      <c r="B92" s="68"/>
      <c r="C92" s="68"/>
      <c r="D92" s="68"/>
      <c r="E92" s="68"/>
      <c r="F92" s="68"/>
      <c r="G92" s="68"/>
      <c r="H92" s="68"/>
      <c r="I92" s="68"/>
      <c r="J92" s="68"/>
      <c r="K92" s="68"/>
      <c r="L92" s="68"/>
      <c r="M92" s="68"/>
    </row>
    <row r="93" spans="1:13" ht="12.75" customHeight="1">
      <c r="A93" s="68"/>
      <c r="B93" s="68"/>
      <c r="C93" s="68"/>
      <c r="D93" s="68"/>
      <c r="E93" s="68"/>
      <c r="F93" s="68"/>
      <c r="G93" s="68"/>
      <c r="H93" s="68"/>
      <c r="I93" s="68"/>
      <c r="J93" s="68"/>
      <c r="K93" s="68"/>
      <c r="L93" s="68"/>
      <c r="M93" s="68"/>
    </row>
    <row r="94" spans="1:13" ht="12.75" customHeight="1">
      <c r="A94" s="68"/>
      <c r="B94" s="68"/>
      <c r="C94" s="68"/>
      <c r="D94" s="68"/>
      <c r="E94" s="68"/>
      <c r="F94" s="68"/>
      <c r="G94" s="68"/>
      <c r="H94" s="68"/>
      <c r="I94" s="68"/>
      <c r="J94" s="68"/>
      <c r="K94" s="68"/>
      <c r="L94" s="68"/>
      <c r="M94" s="68"/>
    </row>
    <row r="95" spans="1:13" ht="12.75" customHeight="1">
      <c r="A95" s="68"/>
      <c r="B95" s="68"/>
      <c r="C95" s="68"/>
      <c r="D95" s="68"/>
      <c r="E95" s="68"/>
      <c r="F95" s="68"/>
      <c r="G95" s="68"/>
      <c r="H95" s="68"/>
      <c r="I95" s="68"/>
      <c r="J95" s="68"/>
      <c r="K95" s="68"/>
      <c r="L95" s="68"/>
      <c r="M95" s="68"/>
    </row>
    <row r="96" spans="1:13" ht="12.75" customHeight="1">
      <c r="A96" s="68"/>
      <c r="B96" s="68"/>
      <c r="C96" s="68"/>
      <c r="D96" s="68"/>
      <c r="E96" s="68"/>
      <c r="F96" s="68"/>
      <c r="G96" s="68"/>
      <c r="H96" s="68"/>
      <c r="I96" s="68"/>
      <c r="J96" s="68"/>
      <c r="K96" s="68"/>
      <c r="L96" s="68"/>
      <c r="M96" s="68"/>
    </row>
    <row r="97" spans="1:13" ht="12.75" customHeight="1">
      <c r="A97" s="68"/>
      <c r="B97" s="68"/>
      <c r="C97" s="68"/>
      <c r="D97" s="68"/>
      <c r="E97" s="68"/>
      <c r="F97" s="68"/>
      <c r="G97" s="68"/>
      <c r="H97" s="68"/>
      <c r="I97" s="68"/>
      <c r="J97" s="68"/>
      <c r="K97" s="68"/>
      <c r="L97" s="68"/>
      <c r="M97" s="68"/>
    </row>
    <row r="98" spans="1:13" ht="12.75" customHeight="1">
      <c r="A98" s="68"/>
      <c r="B98" s="68"/>
      <c r="C98" s="68"/>
      <c r="D98" s="68"/>
      <c r="E98" s="68"/>
      <c r="F98" s="68"/>
      <c r="G98" s="68"/>
      <c r="H98" s="68"/>
      <c r="I98" s="68"/>
      <c r="J98" s="68"/>
      <c r="K98" s="68"/>
      <c r="L98" s="68"/>
      <c r="M98" s="68"/>
    </row>
    <row r="99" spans="1:13" ht="12.75" customHeight="1">
      <c r="A99" s="68"/>
      <c r="B99" s="68"/>
      <c r="C99" s="68"/>
      <c r="D99" s="68"/>
      <c r="E99" s="68"/>
      <c r="F99" s="68"/>
      <c r="G99" s="68"/>
      <c r="H99" s="68"/>
      <c r="I99" s="68"/>
      <c r="J99" s="68"/>
      <c r="K99" s="68"/>
      <c r="L99" s="68"/>
      <c r="M99" s="68"/>
    </row>
    <row r="100" spans="1:13" ht="12.75" customHeight="1">
      <c r="A100" s="68"/>
      <c r="B100" s="68"/>
      <c r="C100" s="68"/>
      <c r="D100" s="68"/>
      <c r="E100" s="68"/>
      <c r="F100" s="68"/>
      <c r="G100" s="68"/>
      <c r="H100" s="68"/>
      <c r="I100" s="68"/>
      <c r="J100" s="68"/>
      <c r="K100" s="68"/>
      <c r="L100" s="68"/>
      <c r="M100" s="68"/>
    </row>
  </sheetData>
  <mergeCells count="5">
    <mergeCell ref="A1:J1"/>
    <mergeCell ref="A40:J40"/>
    <mergeCell ref="A41:J41"/>
    <mergeCell ref="A42:J42"/>
    <mergeCell ref="A43:J43"/>
  </mergeCells>
  <printOptions horizontalCentered="1"/>
  <pageMargins left="0.78740157480314965" right="0.78740157480314965" top="1.7716535433070868" bottom="0.78740157480314965" header="0" footer="0"/>
  <pageSetup orientation="portrait"/>
  <headerFooter>
    <oddFooter>&amp;CPágina &amp;P de</oddFooter>
  </headerFooter>
  <colBreaks count="1" manualBreakCount="1">
    <brk id="10"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workbookViewId="0"/>
  </sheetViews>
  <sheetFormatPr defaultColWidth="14.42578125" defaultRowHeight="15" customHeight="1"/>
  <cols>
    <col min="1" max="1" width="24.42578125" customWidth="1"/>
    <col min="2" max="2" width="17.5703125" customWidth="1"/>
    <col min="3" max="3" width="72.42578125" customWidth="1"/>
    <col min="4" max="7" width="16.42578125" customWidth="1"/>
    <col min="8" max="11" width="8.7109375" customWidth="1"/>
  </cols>
  <sheetData>
    <row r="1" spans="1:11" ht="21.75" customHeight="1">
      <c r="A1" s="149" t="s">
        <v>1729</v>
      </c>
      <c r="B1" s="150"/>
      <c r="C1" s="150"/>
      <c r="D1" s="150"/>
      <c r="E1" s="150"/>
      <c r="F1" s="150"/>
      <c r="G1" s="150"/>
      <c r="H1" s="90"/>
      <c r="I1" s="90"/>
      <c r="J1" s="90"/>
      <c r="K1" s="90"/>
    </row>
    <row r="2" spans="1:11" ht="12.75" customHeight="1">
      <c r="A2" s="91"/>
      <c r="B2" s="91"/>
      <c r="C2" s="91"/>
      <c r="D2" s="91"/>
      <c r="E2" s="91"/>
      <c r="F2" s="91"/>
      <c r="G2" s="91"/>
      <c r="H2" s="90"/>
      <c r="I2" s="90"/>
      <c r="J2" s="90"/>
      <c r="K2" s="90"/>
    </row>
    <row r="3" spans="1:11" ht="12.75" customHeight="1">
      <c r="A3" s="92" t="s">
        <v>8</v>
      </c>
      <c r="B3" s="92" t="s">
        <v>9</v>
      </c>
      <c r="C3" s="93" t="s">
        <v>10</v>
      </c>
      <c r="D3" s="92" t="s">
        <v>11</v>
      </c>
      <c r="E3" s="92" t="s">
        <v>12</v>
      </c>
      <c r="F3" s="92" t="s">
        <v>13</v>
      </c>
      <c r="G3" s="92" t="s">
        <v>15</v>
      </c>
      <c r="H3" s="90"/>
      <c r="I3" s="90"/>
      <c r="J3" s="90"/>
      <c r="K3" s="90"/>
    </row>
    <row r="4" spans="1:11" ht="12.75" customHeight="1">
      <c r="A4" s="94" t="s">
        <v>120</v>
      </c>
      <c r="B4" s="94" t="s">
        <v>121</v>
      </c>
      <c r="C4" s="95" t="s">
        <v>122</v>
      </c>
      <c r="D4" s="94" t="s">
        <v>20</v>
      </c>
      <c r="E4" s="96">
        <v>1</v>
      </c>
      <c r="F4" s="97">
        <f>SUM(G5:G9)</f>
        <v>0</v>
      </c>
      <c r="G4" s="97">
        <f t="shared" ref="G4:G9" si="0">ROUND(F4*E4,2)</f>
        <v>0</v>
      </c>
      <c r="H4" s="90"/>
      <c r="I4" s="90"/>
      <c r="J4" s="90"/>
      <c r="K4" s="90"/>
    </row>
    <row r="5" spans="1:11" ht="12.75" customHeight="1">
      <c r="A5" s="98">
        <v>2390</v>
      </c>
      <c r="B5" s="98" t="s">
        <v>24</v>
      </c>
      <c r="C5" s="99" t="s">
        <v>1730</v>
      </c>
      <c r="D5" s="98" t="s">
        <v>175</v>
      </c>
      <c r="E5" s="100">
        <v>7.5</v>
      </c>
      <c r="F5" s="101"/>
      <c r="G5" s="101">
        <f t="shared" si="0"/>
        <v>0</v>
      </c>
      <c r="H5" s="90"/>
      <c r="I5" s="90"/>
      <c r="J5" s="90"/>
      <c r="K5" s="90"/>
    </row>
    <row r="6" spans="1:11" ht="12.75" customHeight="1">
      <c r="A6" s="98">
        <v>28</v>
      </c>
      <c r="B6" s="98" t="s">
        <v>24</v>
      </c>
      <c r="C6" s="99" t="s">
        <v>1731</v>
      </c>
      <c r="D6" s="98" t="s">
        <v>1732</v>
      </c>
      <c r="E6" s="100">
        <v>0.58069999999999999</v>
      </c>
      <c r="F6" s="101"/>
      <c r="G6" s="101">
        <f t="shared" si="0"/>
        <v>0</v>
      </c>
      <c r="H6" s="90"/>
      <c r="I6" s="90"/>
      <c r="J6" s="90"/>
      <c r="K6" s="90"/>
    </row>
    <row r="7" spans="1:11" ht="12.75" customHeight="1">
      <c r="A7" s="98">
        <v>5</v>
      </c>
      <c r="B7" s="98" t="s">
        <v>24</v>
      </c>
      <c r="C7" s="99" t="s">
        <v>1733</v>
      </c>
      <c r="D7" s="98" t="s">
        <v>1732</v>
      </c>
      <c r="E7" s="100">
        <v>0.94940000000000002</v>
      </c>
      <c r="F7" s="101"/>
      <c r="G7" s="101">
        <f t="shared" si="0"/>
        <v>0</v>
      </c>
      <c r="H7" s="90"/>
      <c r="I7" s="90"/>
      <c r="J7" s="90"/>
      <c r="K7" s="90"/>
    </row>
    <row r="8" spans="1:11" ht="12.75" customHeight="1">
      <c r="A8" s="98">
        <v>2690</v>
      </c>
      <c r="B8" s="98" t="s">
        <v>24</v>
      </c>
      <c r="C8" s="99" t="s">
        <v>1734</v>
      </c>
      <c r="D8" s="98" t="s">
        <v>175</v>
      </c>
      <c r="E8" s="100">
        <v>0.1464</v>
      </c>
      <c r="F8" s="101"/>
      <c r="G8" s="101">
        <f t="shared" si="0"/>
        <v>0</v>
      </c>
      <c r="H8" s="90"/>
      <c r="I8" s="90"/>
      <c r="J8" s="90"/>
      <c r="K8" s="90"/>
    </row>
    <row r="9" spans="1:11" ht="12.75" customHeight="1">
      <c r="A9" s="98" t="s">
        <v>191</v>
      </c>
      <c r="B9" s="98" t="s">
        <v>121</v>
      </c>
      <c r="C9" s="99" t="s">
        <v>1735</v>
      </c>
      <c r="D9" s="98" t="s">
        <v>20</v>
      </c>
      <c r="E9" s="100">
        <v>1</v>
      </c>
      <c r="F9" s="101"/>
      <c r="G9" s="101">
        <f t="shared" si="0"/>
        <v>0</v>
      </c>
      <c r="H9" s="90"/>
      <c r="I9" s="90"/>
      <c r="J9" s="90"/>
      <c r="K9" s="90"/>
    </row>
    <row r="10" spans="1:11" ht="12.75" customHeight="1">
      <c r="A10" s="92" t="s">
        <v>8</v>
      </c>
      <c r="B10" s="92" t="s">
        <v>9</v>
      </c>
      <c r="C10" s="93" t="s">
        <v>10</v>
      </c>
      <c r="D10" s="92" t="s">
        <v>11</v>
      </c>
      <c r="E10" s="92" t="s">
        <v>12</v>
      </c>
      <c r="F10" s="92" t="s">
        <v>13</v>
      </c>
      <c r="G10" s="92" t="s">
        <v>15</v>
      </c>
      <c r="H10" s="90"/>
      <c r="I10" s="90"/>
      <c r="J10" s="90"/>
      <c r="K10" s="90"/>
    </row>
    <row r="11" spans="1:11" ht="12.75" customHeight="1">
      <c r="A11" s="94" t="s">
        <v>138</v>
      </c>
      <c r="B11" s="94" t="s">
        <v>121</v>
      </c>
      <c r="C11" s="95" t="s">
        <v>139</v>
      </c>
      <c r="D11" s="94" t="s">
        <v>140</v>
      </c>
      <c r="E11" s="96">
        <v>1</v>
      </c>
      <c r="F11" s="97">
        <f>SUM(G12:G16)</f>
        <v>0</v>
      </c>
      <c r="G11" s="97">
        <f t="shared" ref="G11:G16" si="1">ROUND(F11*E11,2)</f>
        <v>0</v>
      </c>
      <c r="H11" s="90"/>
      <c r="I11" s="90"/>
      <c r="J11" s="90"/>
      <c r="K11" s="90"/>
    </row>
    <row r="12" spans="1:11" ht="12.75" customHeight="1">
      <c r="A12" s="98">
        <v>88260</v>
      </c>
      <c r="B12" s="98" t="s">
        <v>18</v>
      </c>
      <c r="C12" s="99" t="s">
        <v>1736</v>
      </c>
      <c r="D12" s="98" t="s">
        <v>1148</v>
      </c>
      <c r="E12" s="100">
        <v>7.9500000000000001E-2</v>
      </c>
      <c r="F12" s="101"/>
      <c r="G12" s="101">
        <f t="shared" si="1"/>
        <v>0</v>
      </c>
      <c r="H12" s="90"/>
      <c r="I12" s="90"/>
      <c r="J12" s="90"/>
      <c r="K12" s="90"/>
    </row>
    <row r="13" spans="1:11" ht="12.75" customHeight="1">
      <c r="A13" s="98">
        <v>88316</v>
      </c>
      <c r="B13" s="98" t="s">
        <v>18</v>
      </c>
      <c r="C13" s="99" t="s">
        <v>1737</v>
      </c>
      <c r="D13" s="98" t="s">
        <v>1148</v>
      </c>
      <c r="E13" s="100">
        <v>7.9500000000000001E-2</v>
      </c>
      <c r="F13" s="101"/>
      <c r="G13" s="101">
        <f t="shared" si="1"/>
        <v>0</v>
      </c>
      <c r="H13" s="90"/>
      <c r="I13" s="90"/>
      <c r="J13" s="90"/>
      <c r="K13" s="90"/>
    </row>
    <row r="14" spans="1:11" ht="12.75" customHeight="1">
      <c r="A14" s="98">
        <v>4741</v>
      </c>
      <c r="B14" s="98" t="s">
        <v>18</v>
      </c>
      <c r="C14" s="99" t="s">
        <v>1738</v>
      </c>
      <c r="D14" s="98" t="s">
        <v>36</v>
      </c>
      <c r="E14" s="100">
        <v>1.2999999999999999E-3</v>
      </c>
      <c r="F14" s="101"/>
      <c r="G14" s="101">
        <f t="shared" si="1"/>
        <v>0</v>
      </c>
      <c r="H14" s="90"/>
      <c r="I14" s="90"/>
      <c r="J14" s="90"/>
      <c r="K14" s="90"/>
    </row>
    <row r="15" spans="1:11" ht="12.75" customHeight="1">
      <c r="A15" s="98">
        <v>36156</v>
      </c>
      <c r="B15" s="98" t="s">
        <v>18</v>
      </c>
      <c r="C15" s="99" t="s">
        <v>1739</v>
      </c>
      <c r="D15" s="98" t="s">
        <v>20</v>
      </c>
      <c r="E15" s="100">
        <v>0.2</v>
      </c>
      <c r="F15" s="101"/>
      <c r="G15" s="101">
        <f t="shared" si="1"/>
        <v>0</v>
      </c>
      <c r="H15" s="90"/>
      <c r="I15" s="90"/>
      <c r="J15" s="90"/>
      <c r="K15" s="90"/>
    </row>
    <row r="16" spans="1:11" ht="12.75" customHeight="1">
      <c r="A16" s="98">
        <v>370</v>
      </c>
      <c r="B16" s="98" t="s">
        <v>18</v>
      </c>
      <c r="C16" s="99" t="s">
        <v>1740</v>
      </c>
      <c r="D16" s="98" t="s">
        <v>36</v>
      </c>
      <c r="E16" s="100">
        <v>1.136E-2</v>
      </c>
      <c r="F16" s="101"/>
      <c r="G16" s="101">
        <f t="shared" si="1"/>
        <v>0</v>
      </c>
      <c r="H16" s="90"/>
      <c r="I16" s="90"/>
      <c r="J16" s="90"/>
      <c r="K16" s="90"/>
    </row>
    <row r="17" spans="1:11" ht="12.75" customHeight="1">
      <c r="A17" s="92" t="s">
        <v>8</v>
      </c>
      <c r="B17" s="92" t="s">
        <v>9</v>
      </c>
      <c r="C17" s="93" t="s">
        <v>10</v>
      </c>
      <c r="D17" s="92" t="s">
        <v>11</v>
      </c>
      <c r="E17" s="92" t="s">
        <v>12</v>
      </c>
      <c r="F17" s="92" t="s">
        <v>13</v>
      </c>
      <c r="G17" s="92" t="s">
        <v>15</v>
      </c>
      <c r="H17" s="90"/>
      <c r="I17" s="90"/>
      <c r="J17" s="90"/>
      <c r="K17" s="90"/>
    </row>
    <row r="18" spans="1:11" ht="12.75" customHeight="1">
      <c r="A18" s="94" t="s">
        <v>1741</v>
      </c>
      <c r="B18" s="94" t="s">
        <v>121</v>
      </c>
      <c r="C18" s="95" t="s">
        <v>145</v>
      </c>
      <c r="D18" s="94" t="s">
        <v>146</v>
      </c>
      <c r="E18" s="96">
        <v>1</v>
      </c>
      <c r="F18" s="97">
        <f>SUM(G19:G25)</f>
        <v>0</v>
      </c>
      <c r="G18" s="97">
        <f t="shared" ref="G18:G25" si="2">ROUND(F18*E18,2)</f>
        <v>0</v>
      </c>
      <c r="H18" s="90"/>
      <c r="I18" s="90"/>
      <c r="J18" s="90"/>
      <c r="K18" s="90"/>
    </row>
    <row r="19" spans="1:11" ht="12.75" customHeight="1">
      <c r="A19" s="98">
        <v>97113</v>
      </c>
      <c r="B19" s="98" t="s">
        <v>18</v>
      </c>
      <c r="C19" s="99" t="s">
        <v>1742</v>
      </c>
      <c r="D19" s="98" t="s">
        <v>20</v>
      </c>
      <c r="E19" s="100">
        <v>2.04</v>
      </c>
      <c r="F19" s="101"/>
      <c r="G19" s="101">
        <f t="shared" si="2"/>
        <v>0</v>
      </c>
      <c r="H19" s="90"/>
      <c r="I19" s="90"/>
      <c r="J19" s="90"/>
      <c r="K19" s="90"/>
    </row>
    <row r="20" spans="1:11" ht="12.75" customHeight="1">
      <c r="A20" s="98">
        <v>101094</v>
      </c>
      <c r="B20" s="98" t="s">
        <v>18</v>
      </c>
      <c r="C20" s="99" t="s">
        <v>1743</v>
      </c>
      <c r="D20" s="98" t="s">
        <v>140</v>
      </c>
      <c r="E20" s="100">
        <v>0.44</v>
      </c>
      <c r="F20" s="101"/>
      <c r="G20" s="101">
        <f t="shared" si="2"/>
        <v>0</v>
      </c>
      <c r="H20" s="90"/>
      <c r="I20" s="90"/>
      <c r="J20" s="90"/>
      <c r="K20" s="90"/>
    </row>
    <row r="21" spans="1:11" ht="12.75" customHeight="1">
      <c r="A21" s="98">
        <v>96622</v>
      </c>
      <c r="B21" s="98" t="s">
        <v>18</v>
      </c>
      <c r="C21" s="99" t="s">
        <v>1744</v>
      </c>
      <c r="D21" s="98" t="s">
        <v>36</v>
      </c>
      <c r="E21" s="100">
        <v>0.21</v>
      </c>
      <c r="F21" s="101"/>
      <c r="G21" s="101">
        <f t="shared" si="2"/>
        <v>0</v>
      </c>
      <c r="H21" s="90"/>
      <c r="I21" s="90"/>
      <c r="J21" s="90"/>
      <c r="K21" s="90"/>
    </row>
    <row r="22" spans="1:11" ht="12.75" customHeight="1">
      <c r="A22" s="98">
        <v>93358</v>
      </c>
      <c r="B22" s="98" t="s">
        <v>18</v>
      </c>
      <c r="C22" s="99" t="s">
        <v>1745</v>
      </c>
      <c r="D22" s="98" t="s">
        <v>36</v>
      </c>
      <c r="E22" s="100">
        <v>0.21</v>
      </c>
      <c r="F22" s="101"/>
      <c r="G22" s="101">
        <f t="shared" si="2"/>
        <v>0</v>
      </c>
      <c r="H22" s="90"/>
      <c r="I22" s="90"/>
      <c r="J22" s="90"/>
      <c r="K22" s="90"/>
    </row>
    <row r="23" spans="1:11" ht="12.75" customHeight="1">
      <c r="A23" s="98">
        <v>101747</v>
      </c>
      <c r="B23" s="98" t="s">
        <v>18</v>
      </c>
      <c r="C23" s="99" t="s">
        <v>1746</v>
      </c>
      <c r="D23" s="98" t="s">
        <v>20</v>
      </c>
      <c r="E23" s="100">
        <v>2.04</v>
      </c>
      <c r="F23" s="101"/>
      <c r="G23" s="101">
        <f t="shared" si="2"/>
        <v>0</v>
      </c>
      <c r="H23" s="90"/>
      <c r="I23" s="90"/>
      <c r="J23" s="90"/>
      <c r="K23" s="90"/>
    </row>
    <row r="24" spans="1:11" ht="12.75" customHeight="1">
      <c r="A24" s="98">
        <v>21141</v>
      </c>
      <c r="B24" s="98" t="s">
        <v>18</v>
      </c>
      <c r="C24" s="99" t="s">
        <v>1747</v>
      </c>
      <c r="D24" s="98" t="s">
        <v>20</v>
      </c>
      <c r="E24" s="100">
        <v>2.04</v>
      </c>
      <c r="F24" s="101"/>
      <c r="G24" s="101">
        <f t="shared" si="2"/>
        <v>0</v>
      </c>
      <c r="H24" s="90"/>
      <c r="I24" s="90"/>
      <c r="J24" s="90"/>
      <c r="K24" s="90"/>
    </row>
    <row r="25" spans="1:11" ht="12.75" customHeight="1">
      <c r="A25" s="98">
        <v>21141</v>
      </c>
      <c r="B25" s="98" t="s">
        <v>18</v>
      </c>
      <c r="C25" s="99" t="s">
        <v>1747</v>
      </c>
      <c r="D25" s="98" t="s">
        <v>20</v>
      </c>
      <c r="E25" s="100">
        <v>2.04</v>
      </c>
      <c r="F25" s="101"/>
      <c r="G25" s="101">
        <f t="shared" si="2"/>
        <v>0</v>
      </c>
      <c r="H25" s="90"/>
      <c r="I25" s="90"/>
      <c r="J25" s="90"/>
      <c r="K25" s="90"/>
    </row>
    <row r="26" spans="1:11" ht="12.75" customHeight="1">
      <c r="A26" s="92" t="s">
        <v>8</v>
      </c>
      <c r="B26" s="92" t="s">
        <v>9</v>
      </c>
      <c r="C26" s="93" t="s">
        <v>10</v>
      </c>
      <c r="D26" s="92" t="s">
        <v>11</v>
      </c>
      <c r="E26" s="92" t="s">
        <v>12</v>
      </c>
      <c r="F26" s="92" t="s">
        <v>13</v>
      </c>
      <c r="G26" s="92" t="s">
        <v>15</v>
      </c>
      <c r="H26" s="90"/>
      <c r="I26" s="90"/>
      <c r="J26" s="90"/>
      <c r="K26" s="90"/>
    </row>
    <row r="27" spans="1:11" ht="12.75" customHeight="1">
      <c r="A27" s="94" t="s">
        <v>151</v>
      </c>
      <c r="B27" s="94" t="s">
        <v>121</v>
      </c>
      <c r="C27" s="95" t="s">
        <v>152</v>
      </c>
      <c r="D27" s="94" t="s">
        <v>140</v>
      </c>
      <c r="E27" s="96">
        <v>1</v>
      </c>
      <c r="F27" s="97">
        <f>SUM(G28:G36)</f>
        <v>0</v>
      </c>
      <c r="G27" s="97">
        <f t="shared" ref="G27:G36" si="3">ROUND(F27*E27,2)</f>
        <v>0</v>
      </c>
      <c r="H27" s="90"/>
      <c r="I27" s="90"/>
      <c r="J27" s="90"/>
      <c r="K27" s="90"/>
    </row>
    <row r="28" spans="1:11" ht="12.75" customHeight="1">
      <c r="A28" s="98">
        <v>61130</v>
      </c>
      <c r="B28" s="98" t="s">
        <v>24</v>
      </c>
      <c r="C28" s="99" t="s">
        <v>1748</v>
      </c>
      <c r="D28" s="98" t="s">
        <v>20</v>
      </c>
      <c r="E28" s="100">
        <v>1.24</v>
      </c>
      <c r="F28" s="101"/>
      <c r="G28" s="101">
        <f t="shared" si="3"/>
        <v>0</v>
      </c>
      <c r="H28" s="90"/>
      <c r="I28" s="90"/>
      <c r="J28" s="90"/>
      <c r="K28" s="90"/>
    </row>
    <row r="29" spans="1:11" ht="12.75" customHeight="1">
      <c r="A29" s="98">
        <v>51015</v>
      </c>
      <c r="B29" s="98" t="s">
        <v>24</v>
      </c>
      <c r="C29" s="99" t="s">
        <v>170</v>
      </c>
      <c r="D29" s="98" t="s">
        <v>36</v>
      </c>
      <c r="E29" s="100">
        <v>0.33</v>
      </c>
      <c r="F29" s="101"/>
      <c r="G29" s="101">
        <f t="shared" si="3"/>
        <v>0</v>
      </c>
      <c r="H29" s="90"/>
      <c r="I29" s="90"/>
      <c r="J29" s="90"/>
      <c r="K29" s="90"/>
    </row>
    <row r="30" spans="1:11" ht="12.75" customHeight="1">
      <c r="A30" s="98">
        <v>52004</v>
      </c>
      <c r="B30" s="98" t="s">
        <v>24</v>
      </c>
      <c r="C30" s="99" t="s">
        <v>177</v>
      </c>
      <c r="D30" s="98" t="s">
        <v>175</v>
      </c>
      <c r="E30" s="100">
        <v>6.32</v>
      </c>
      <c r="F30" s="101"/>
      <c r="G30" s="101">
        <f t="shared" si="3"/>
        <v>0</v>
      </c>
      <c r="H30" s="90"/>
      <c r="I30" s="90"/>
      <c r="J30" s="90"/>
      <c r="K30" s="90"/>
    </row>
    <row r="31" spans="1:11" ht="12.75" customHeight="1">
      <c r="A31" s="98">
        <v>200502</v>
      </c>
      <c r="B31" s="98" t="s">
        <v>24</v>
      </c>
      <c r="C31" s="99" t="s">
        <v>1749</v>
      </c>
      <c r="D31" s="98" t="s">
        <v>20</v>
      </c>
      <c r="E31" s="100">
        <v>2.76</v>
      </c>
      <c r="F31" s="101"/>
      <c r="G31" s="101">
        <f t="shared" si="3"/>
        <v>0</v>
      </c>
      <c r="H31" s="90"/>
      <c r="I31" s="90"/>
      <c r="J31" s="90"/>
      <c r="K31" s="90"/>
    </row>
    <row r="32" spans="1:11" ht="12.75" customHeight="1">
      <c r="A32" s="98">
        <v>261002</v>
      </c>
      <c r="B32" s="98" t="s">
        <v>24</v>
      </c>
      <c r="C32" s="99" t="s">
        <v>1750</v>
      </c>
      <c r="D32" s="98" t="s">
        <v>20</v>
      </c>
      <c r="E32" s="100">
        <v>2.76</v>
      </c>
      <c r="F32" s="101"/>
      <c r="G32" s="101">
        <f t="shared" si="3"/>
        <v>0</v>
      </c>
      <c r="H32" s="90"/>
      <c r="I32" s="90"/>
      <c r="J32" s="90"/>
      <c r="K32" s="90"/>
    </row>
    <row r="33" spans="1:11" ht="12.75" customHeight="1">
      <c r="A33" s="98">
        <v>100201</v>
      </c>
      <c r="B33" s="98" t="s">
        <v>24</v>
      </c>
      <c r="C33" s="99" t="s">
        <v>179</v>
      </c>
      <c r="D33" s="98" t="s">
        <v>20</v>
      </c>
      <c r="E33" s="100">
        <v>2.4700000000000002</v>
      </c>
      <c r="F33" s="101"/>
      <c r="G33" s="101">
        <f t="shared" si="3"/>
        <v>0</v>
      </c>
      <c r="H33" s="90"/>
      <c r="I33" s="90"/>
      <c r="J33" s="90"/>
      <c r="K33" s="90"/>
    </row>
    <row r="34" spans="1:11" ht="12.75" customHeight="1">
      <c r="A34" s="98">
        <v>50301</v>
      </c>
      <c r="B34" s="98" t="s">
        <v>24</v>
      </c>
      <c r="C34" s="99" t="s">
        <v>166</v>
      </c>
      <c r="D34" s="98" t="s">
        <v>140</v>
      </c>
      <c r="E34" s="100">
        <v>1</v>
      </c>
      <c r="F34" s="101"/>
      <c r="G34" s="101">
        <f t="shared" si="3"/>
        <v>0</v>
      </c>
      <c r="H34" s="90"/>
      <c r="I34" s="90"/>
      <c r="J34" s="90"/>
      <c r="K34" s="90"/>
    </row>
    <row r="35" spans="1:11" ht="12.75" customHeight="1">
      <c r="A35" s="98">
        <v>52014</v>
      </c>
      <c r="B35" s="98" t="s">
        <v>24</v>
      </c>
      <c r="C35" s="99" t="s">
        <v>174</v>
      </c>
      <c r="D35" s="98" t="s">
        <v>175</v>
      </c>
      <c r="E35" s="100">
        <v>3.12</v>
      </c>
      <c r="F35" s="101"/>
      <c r="G35" s="101">
        <f t="shared" si="3"/>
        <v>0</v>
      </c>
      <c r="H35" s="90"/>
      <c r="I35" s="90"/>
      <c r="J35" s="90"/>
      <c r="K35" s="90"/>
    </row>
    <row r="36" spans="1:11" ht="12.75" customHeight="1">
      <c r="A36" s="98">
        <v>41003</v>
      </c>
      <c r="B36" s="98" t="s">
        <v>24</v>
      </c>
      <c r="C36" s="99" t="s">
        <v>1751</v>
      </c>
      <c r="D36" s="98" t="s">
        <v>36</v>
      </c>
      <c r="E36" s="100">
        <v>0.68</v>
      </c>
      <c r="F36" s="101"/>
      <c r="G36" s="101">
        <f t="shared" si="3"/>
        <v>0</v>
      </c>
      <c r="H36" s="90"/>
      <c r="I36" s="90"/>
      <c r="J36" s="90"/>
      <c r="K36" s="90"/>
    </row>
    <row r="37" spans="1:11" ht="12.75" customHeight="1">
      <c r="A37" s="92" t="s">
        <v>8</v>
      </c>
      <c r="B37" s="92" t="s">
        <v>9</v>
      </c>
      <c r="C37" s="93" t="s">
        <v>10</v>
      </c>
      <c r="D37" s="92" t="s">
        <v>11</v>
      </c>
      <c r="E37" s="92" t="s">
        <v>12</v>
      </c>
      <c r="F37" s="92" t="s">
        <v>13</v>
      </c>
      <c r="G37" s="92" t="s">
        <v>15</v>
      </c>
      <c r="H37" s="90"/>
      <c r="I37" s="90"/>
      <c r="J37" s="90"/>
      <c r="K37" s="90"/>
    </row>
    <row r="38" spans="1:11" ht="12.75" customHeight="1">
      <c r="A38" s="94" t="s">
        <v>335</v>
      </c>
      <c r="B38" s="94" t="s">
        <v>121</v>
      </c>
      <c r="C38" s="95" t="s">
        <v>336</v>
      </c>
      <c r="D38" s="94" t="s">
        <v>146</v>
      </c>
      <c r="E38" s="96">
        <v>1</v>
      </c>
      <c r="F38" s="97">
        <f>SUM(G39:G48)</f>
        <v>0</v>
      </c>
      <c r="G38" s="97">
        <f t="shared" ref="G38:G48" si="4">ROUND(F38*E38,2)</f>
        <v>0</v>
      </c>
      <c r="H38" s="90"/>
      <c r="I38" s="90"/>
      <c r="J38" s="90"/>
      <c r="K38" s="90"/>
    </row>
    <row r="39" spans="1:11" ht="12.75" customHeight="1">
      <c r="A39" s="98">
        <v>88316</v>
      </c>
      <c r="B39" s="98" t="s">
        <v>18</v>
      </c>
      <c r="C39" s="99" t="s">
        <v>1737</v>
      </c>
      <c r="D39" s="98" t="s">
        <v>1148</v>
      </c>
      <c r="E39" s="100">
        <v>0.5</v>
      </c>
      <c r="F39" s="101"/>
      <c r="G39" s="101">
        <f t="shared" si="4"/>
        <v>0</v>
      </c>
      <c r="H39" s="90"/>
      <c r="I39" s="90"/>
      <c r="J39" s="90"/>
      <c r="K39" s="90"/>
    </row>
    <row r="40" spans="1:11" ht="12.75" customHeight="1">
      <c r="A40" s="98">
        <v>88309</v>
      </c>
      <c r="B40" s="98" t="s">
        <v>18</v>
      </c>
      <c r="C40" s="99" t="s">
        <v>1752</v>
      </c>
      <c r="D40" s="98" t="s">
        <v>1148</v>
      </c>
      <c r="E40" s="100">
        <v>0.5</v>
      </c>
      <c r="F40" s="101"/>
      <c r="G40" s="101">
        <f t="shared" si="4"/>
        <v>0</v>
      </c>
      <c r="H40" s="90"/>
      <c r="I40" s="90"/>
      <c r="J40" s="90"/>
      <c r="K40" s="90"/>
    </row>
    <row r="41" spans="1:11" ht="12.75" customHeight="1">
      <c r="A41" s="98">
        <v>50901</v>
      </c>
      <c r="B41" s="98" t="s">
        <v>24</v>
      </c>
      <c r="C41" s="99" t="s">
        <v>358</v>
      </c>
      <c r="D41" s="98" t="s">
        <v>36</v>
      </c>
      <c r="E41" s="100">
        <v>1.7999999999999999E-2</v>
      </c>
      <c r="F41" s="101"/>
      <c r="G41" s="101">
        <f t="shared" si="4"/>
        <v>0</v>
      </c>
      <c r="H41" s="90"/>
      <c r="I41" s="90"/>
      <c r="J41" s="90"/>
      <c r="K41" s="90"/>
    </row>
    <row r="42" spans="1:11" ht="12.75" customHeight="1">
      <c r="A42" s="98">
        <v>30105</v>
      </c>
      <c r="B42" s="98" t="s">
        <v>24</v>
      </c>
      <c r="C42" s="99" t="s">
        <v>1753</v>
      </c>
      <c r="D42" s="98" t="s">
        <v>36</v>
      </c>
      <c r="E42" s="100">
        <v>1.7999999999999999E-2</v>
      </c>
      <c r="F42" s="101"/>
      <c r="G42" s="101">
        <f t="shared" si="4"/>
        <v>0</v>
      </c>
      <c r="H42" s="90"/>
      <c r="I42" s="90"/>
      <c r="J42" s="90"/>
      <c r="K42" s="90"/>
    </row>
    <row r="43" spans="1:11" ht="12.75" customHeight="1">
      <c r="A43" s="98">
        <v>100740</v>
      </c>
      <c r="B43" s="98" t="s">
        <v>18</v>
      </c>
      <c r="C43" s="99" t="s">
        <v>1754</v>
      </c>
      <c r="D43" s="98" t="s">
        <v>20</v>
      </c>
      <c r="E43" s="100">
        <v>5.2697999999999998E-3</v>
      </c>
      <c r="F43" s="101"/>
      <c r="G43" s="101">
        <f t="shared" si="4"/>
        <v>0</v>
      </c>
      <c r="H43" s="90"/>
      <c r="I43" s="90"/>
      <c r="J43" s="90"/>
      <c r="K43" s="90"/>
    </row>
    <row r="44" spans="1:11" ht="12.75" customHeight="1">
      <c r="A44" s="98">
        <v>88245</v>
      </c>
      <c r="B44" s="98" t="s">
        <v>18</v>
      </c>
      <c r="C44" s="99" t="s">
        <v>1755</v>
      </c>
      <c r="D44" s="98" t="s">
        <v>1148</v>
      </c>
      <c r="E44" s="100">
        <v>0.67</v>
      </c>
      <c r="F44" s="101"/>
      <c r="G44" s="101">
        <f t="shared" si="4"/>
        <v>0</v>
      </c>
      <c r="H44" s="90"/>
      <c r="I44" s="90"/>
      <c r="J44" s="90"/>
      <c r="K44" s="90"/>
    </row>
    <row r="45" spans="1:11" ht="12.75" customHeight="1">
      <c r="A45" s="98">
        <v>94965</v>
      </c>
      <c r="B45" s="98" t="s">
        <v>18</v>
      </c>
      <c r="C45" s="99" t="s">
        <v>1756</v>
      </c>
      <c r="D45" s="98" t="s">
        <v>36</v>
      </c>
      <c r="E45" s="100">
        <v>1.7999999999999999E-2</v>
      </c>
      <c r="F45" s="101"/>
      <c r="G45" s="101">
        <f t="shared" si="4"/>
        <v>0</v>
      </c>
      <c r="H45" s="90"/>
      <c r="I45" s="90"/>
      <c r="J45" s="90"/>
      <c r="K45" s="90"/>
    </row>
    <row r="46" spans="1:11" ht="12.75" customHeight="1">
      <c r="A46" s="98" t="s">
        <v>1757</v>
      </c>
      <c r="B46" s="98" t="s">
        <v>1758</v>
      </c>
      <c r="C46" s="99" t="s">
        <v>1759</v>
      </c>
      <c r="D46" s="98" t="s">
        <v>36</v>
      </c>
      <c r="E46" s="100">
        <v>2.19911E-2</v>
      </c>
      <c r="F46" s="101"/>
      <c r="G46" s="101">
        <f t="shared" si="4"/>
        <v>0</v>
      </c>
      <c r="H46" s="90"/>
      <c r="I46" s="90"/>
      <c r="J46" s="90"/>
      <c r="K46" s="90"/>
    </row>
    <row r="47" spans="1:11" ht="12.75" customHeight="1">
      <c r="A47" s="98">
        <v>21013</v>
      </c>
      <c r="B47" s="98" t="s">
        <v>18</v>
      </c>
      <c r="C47" s="99" t="s">
        <v>1760</v>
      </c>
      <c r="D47" s="98" t="s">
        <v>140</v>
      </c>
      <c r="E47" s="100">
        <v>2.6</v>
      </c>
      <c r="F47" s="101"/>
      <c r="G47" s="101">
        <f t="shared" si="4"/>
        <v>0</v>
      </c>
      <c r="H47" s="90"/>
      <c r="I47" s="90"/>
      <c r="J47" s="90"/>
      <c r="K47" s="90"/>
    </row>
    <row r="48" spans="1:11" ht="12.75" customHeight="1">
      <c r="A48" s="98">
        <v>11964</v>
      </c>
      <c r="B48" s="98" t="s">
        <v>18</v>
      </c>
      <c r="C48" s="99" t="s">
        <v>1761</v>
      </c>
      <c r="D48" s="98" t="s">
        <v>146</v>
      </c>
      <c r="E48" s="100">
        <v>4</v>
      </c>
      <c r="F48" s="101"/>
      <c r="G48" s="101">
        <f t="shared" si="4"/>
        <v>0</v>
      </c>
      <c r="H48" s="90"/>
      <c r="I48" s="90"/>
      <c r="J48" s="90"/>
      <c r="K48" s="90"/>
    </row>
    <row r="49" spans="1:11" ht="12.75" customHeight="1">
      <c r="A49" s="92" t="s">
        <v>8</v>
      </c>
      <c r="B49" s="92" t="s">
        <v>9</v>
      </c>
      <c r="C49" s="93" t="s">
        <v>10</v>
      </c>
      <c r="D49" s="92" t="s">
        <v>11</v>
      </c>
      <c r="E49" s="92" t="s">
        <v>12</v>
      </c>
      <c r="F49" s="92" t="s">
        <v>13</v>
      </c>
      <c r="G49" s="92" t="s">
        <v>15</v>
      </c>
      <c r="H49" s="90"/>
      <c r="I49" s="90"/>
      <c r="J49" s="90"/>
      <c r="K49" s="90"/>
    </row>
    <row r="50" spans="1:11" ht="12.75" customHeight="1">
      <c r="A50" s="94" t="s">
        <v>338</v>
      </c>
      <c r="B50" s="94" t="s">
        <v>121</v>
      </c>
      <c r="C50" s="95" t="s">
        <v>339</v>
      </c>
      <c r="D50" s="94" t="s">
        <v>296</v>
      </c>
      <c r="E50" s="96">
        <v>1</v>
      </c>
      <c r="F50" s="97">
        <f>SUM(G51:G61)</f>
        <v>0</v>
      </c>
      <c r="G50" s="97">
        <f t="shared" ref="G50:G61" si="5">ROUND(F50*E50,2)</f>
        <v>0</v>
      </c>
      <c r="H50" s="90"/>
      <c r="I50" s="90"/>
      <c r="J50" s="90"/>
      <c r="K50" s="90"/>
    </row>
    <row r="51" spans="1:11" ht="12.75" customHeight="1">
      <c r="A51" s="98">
        <v>92264</v>
      </c>
      <c r="B51" s="98" t="s">
        <v>18</v>
      </c>
      <c r="C51" s="99" t="s">
        <v>1762</v>
      </c>
      <c r="D51" s="98" t="s">
        <v>20</v>
      </c>
      <c r="E51" s="100">
        <v>2.4</v>
      </c>
      <c r="F51" s="101"/>
      <c r="G51" s="101">
        <f t="shared" si="5"/>
        <v>0</v>
      </c>
      <c r="H51" s="90"/>
      <c r="I51" s="90"/>
      <c r="J51" s="90"/>
      <c r="K51" s="90"/>
    </row>
    <row r="52" spans="1:11" ht="12.75" customHeight="1">
      <c r="A52" s="98" t="s">
        <v>1763</v>
      </c>
      <c r="B52" s="98" t="s">
        <v>18</v>
      </c>
      <c r="C52" s="99" t="s">
        <v>1764</v>
      </c>
      <c r="D52" s="98" t="s">
        <v>20</v>
      </c>
      <c r="E52" s="100">
        <v>2.4</v>
      </c>
      <c r="F52" s="101"/>
      <c r="G52" s="101">
        <f t="shared" si="5"/>
        <v>0</v>
      </c>
      <c r="H52" s="90"/>
      <c r="I52" s="90"/>
      <c r="J52" s="90"/>
      <c r="K52" s="90"/>
    </row>
    <row r="53" spans="1:11" ht="12.75" customHeight="1">
      <c r="A53" s="98">
        <v>102486</v>
      </c>
      <c r="B53" s="98" t="s">
        <v>18</v>
      </c>
      <c r="C53" s="99" t="s">
        <v>1765</v>
      </c>
      <c r="D53" s="98" t="s">
        <v>36</v>
      </c>
      <c r="E53" s="100">
        <v>0.54</v>
      </c>
      <c r="F53" s="101"/>
      <c r="G53" s="101">
        <f t="shared" si="5"/>
        <v>0</v>
      </c>
      <c r="H53" s="90"/>
      <c r="I53" s="90"/>
      <c r="J53" s="90"/>
      <c r="K53" s="90"/>
    </row>
    <row r="54" spans="1:11" ht="12.75" customHeight="1">
      <c r="A54" s="98">
        <v>103670</v>
      </c>
      <c r="B54" s="98" t="s">
        <v>18</v>
      </c>
      <c r="C54" s="99" t="s">
        <v>1766</v>
      </c>
      <c r="D54" s="98" t="s">
        <v>36</v>
      </c>
      <c r="E54" s="100">
        <v>0.54</v>
      </c>
      <c r="F54" s="101"/>
      <c r="G54" s="101">
        <f t="shared" si="5"/>
        <v>0</v>
      </c>
      <c r="H54" s="90"/>
      <c r="I54" s="90"/>
      <c r="J54" s="90"/>
      <c r="K54" s="90"/>
    </row>
    <row r="55" spans="1:11" ht="12.75" customHeight="1">
      <c r="A55" s="98">
        <v>221104</v>
      </c>
      <c r="B55" s="98" t="s">
        <v>24</v>
      </c>
      <c r="C55" s="99" t="s">
        <v>66</v>
      </c>
      <c r="D55" s="98" t="s">
        <v>20</v>
      </c>
      <c r="E55" s="100">
        <v>4.5599999999999996</v>
      </c>
      <c r="F55" s="101"/>
      <c r="G55" s="101">
        <f t="shared" si="5"/>
        <v>0</v>
      </c>
      <c r="H55" s="90"/>
      <c r="I55" s="90"/>
      <c r="J55" s="90"/>
      <c r="K55" s="90"/>
    </row>
    <row r="56" spans="1:11" ht="12.75" customHeight="1">
      <c r="A56" s="98">
        <v>92264</v>
      </c>
      <c r="B56" s="98" t="s">
        <v>18</v>
      </c>
      <c r="C56" s="99" t="s">
        <v>1762</v>
      </c>
      <c r="D56" s="98" t="s">
        <v>20</v>
      </c>
      <c r="E56" s="100">
        <v>2.4</v>
      </c>
      <c r="F56" s="101"/>
      <c r="G56" s="101">
        <f t="shared" si="5"/>
        <v>0</v>
      </c>
      <c r="H56" s="90"/>
      <c r="I56" s="90"/>
      <c r="J56" s="90"/>
      <c r="K56" s="90"/>
    </row>
    <row r="57" spans="1:11" ht="12.75" customHeight="1">
      <c r="A57" s="98" t="s">
        <v>1763</v>
      </c>
      <c r="B57" s="98" t="s">
        <v>18</v>
      </c>
      <c r="C57" s="99" t="s">
        <v>1764</v>
      </c>
      <c r="D57" s="98" t="s">
        <v>20</v>
      </c>
      <c r="E57" s="100">
        <v>2.4</v>
      </c>
      <c r="F57" s="101"/>
      <c r="G57" s="101">
        <f t="shared" si="5"/>
        <v>0</v>
      </c>
      <c r="H57" s="90"/>
      <c r="I57" s="90"/>
      <c r="J57" s="90"/>
      <c r="K57" s="90"/>
    </row>
    <row r="58" spans="1:11" ht="12.75" customHeight="1">
      <c r="A58" s="98">
        <v>102486</v>
      </c>
      <c r="B58" s="98" t="s">
        <v>18</v>
      </c>
      <c r="C58" s="99" t="s">
        <v>1765</v>
      </c>
      <c r="D58" s="98" t="s">
        <v>36</v>
      </c>
      <c r="E58" s="100">
        <v>0.54</v>
      </c>
      <c r="F58" s="101"/>
      <c r="G58" s="101">
        <f t="shared" si="5"/>
        <v>0</v>
      </c>
      <c r="H58" s="90"/>
      <c r="I58" s="90"/>
      <c r="J58" s="90"/>
      <c r="K58" s="90"/>
    </row>
    <row r="59" spans="1:11" ht="12.75" customHeight="1">
      <c r="A59" s="98">
        <v>103670</v>
      </c>
      <c r="B59" s="98" t="s">
        <v>18</v>
      </c>
      <c r="C59" s="99" t="s">
        <v>1766</v>
      </c>
      <c r="D59" s="98" t="s">
        <v>36</v>
      </c>
      <c r="E59" s="100">
        <v>0.54</v>
      </c>
      <c r="F59" s="101"/>
      <c r="G59" s="101">
        <f t="shared" si="5"/>
        <v>0</v>
      </c>
      <c r="H59" s="90"/>
      <c r="I59" s="90"/>
      <c r="J59" s="90"/>
      <c r="K59" s="90"/>
    </row>
    <row r="60" spans="1:11" ht="12.75" customHeight="1">
      <c r="A60" s="98">
        <v>221104</v>
      </c>
      <c r="B60" s="98" t="s">
        <v>24</v>
      </c>
      <c r="C60" s="99" t="s">
        <v>66</v>
      </c>
      <c r="D60" s="98" t="s">
        <v>20</v>
      </c>
      <c r="E60" s="100">
        <v>4.5599999999999996</v>
      </c>
      <c r="F60" s="101"/>
      <c r="G60" s="101">
        <f t="shared" si="5"/>
        <v>0</v>
      </c>
      <c r="H60" s="90"/>
      <c r="I60" s="90"/>
      <c r="J60" s="90"/>
      <c r="K60" s="90"/>
    </row>
    <row r="61" spans="1:11" ht="12.75" customHeight="1">
      <c r="A61" s="98">
        <v>6180</v>
      </c>
      <c r="B61" s="98" t="s">
        <v>18</v>
      </c>
      <c r="C61" s="99" t="s">
        <v>1767</v>
      </c>
      <c r="D61" s="98" t="s">
        <v>20</v>
      </c>
      <c r="E61" s="100">
        <v>1.08</v>
      </c>
      <c r="F61" s="101"/>
      <c r="G61" s="101">
        <f t="shared" si="5"/>
        <v>0</v>
      </c>
      <c r="H61" s="90"/>
      <c r="I61" s="90"/>
      <c r="J61" s="90"/>
      <c r="K61" s="90"/>
    </row>
    <row r="62" spans="1:11" ht="12.75" customHeight="1">
      <c r="A62" s="92" t="s">
        <v>8</v>
      </c>
      <c r="B62" s="92" t="s">
        <v>9</v>
      </c>
      <c r="C62" s="93" t="s">
        <v>10</v>
      </c>
      <c r="D62" s="92" t="s">
        <v>11</v>
      </c>
      <c r="E62" s="92" t="s">
        <v>12</v>
      </c>
      <c r="F62" s="92" t="s">
        <v>13</v>
      </c>
      <c r="G62" s="92" t="s">
        <v>15</v>
      </c>
      <c r="H62" s="90"/>
      <c r="I62" s="90"/>
      <c r="J62" s="90"/>
      <c r="K62" s="90"/>
    </row>
    <row r="63" spans="1:11" ht="12.75" customHeight="1">
      <c r="A63" s="94" t="s">
        <v>341</v>
      </c>
      <c r="B63" s="94" t="s">
        <v>121</v>
      </c>
      <c r="C63" s="95" t="s">
        <v>342</v>
      </c>
      <c r="D63" s="94" t="s">
        <v>140</v>
      </c>
      <c r="E63" s="96">
        <v>1</v>
      </c>
      <c r="F63" s="97">
        <f>SUM(G64:G71)</f>
        <v>0</v>
      </c>
      <c r="G63" s="97">
        <f t="shared" ref="G63:G71" si="6">ROUND(F63*E63,2)</f>
        <v>0</v>
      </c>
      <c r="H63" s="90"/>
      <c r="I63" s="90"/>
      <c r="J63" s="90"/>
      <c r="K63" s="90"/>
    </row>
    <row r="64" spans="1:11" ht="12.75" customHeight="1">
      <c r="A64" s="98">
        <v>200101</v>
      </c>
      <c r="B64" s="98" t="s">
        <v>24</v>
      </c>
      <c r="C64" s="99" t="s">
        <v>181</v>
      </c>
      <c r="D64" s="98" t="s">
        <v>20</v>
      </c>
      <c r="E64" s="100">
        <v>1.8</v>
      </c>
      <c r="F64" s="101"/>
      <c r="G64" s="101">
        <f t="shared" si="6"/>
        <v>0</v>
      </c>
      <c r="H64" s="90"/>
      <c r="I64" s="90"/>
      <c r="J64" s="90"/>
      <c r="K64" s="90"/>
    </row>
    <row r="65" spans="1:11" ht="12.75" customHeight="1">
      <c r="A65" s="98">
        <v>200201</v>
      </c>
      <c r="B65" s="98" t="s">
        <v>24</v>
      </c>
      <c r="C65" s="99" t="s">
        <v>381</v>
      </c>
      <c r="D65" s="98" t="s">
        <v>20</v>
      </c>
      <c r="E65" s="100">
        <v>1.8</v>
      </c>
      <c r="F65" s="101"/>
      <c r="G65" s="101">
        <f t="shared" si="6"/>
        <v>0</v>
      </c>
      <c r="H65" s="90"/>
      <c r="I65" s="90"/>
      <c r="J65" s="90"/>
      <c r="K65" s="90"/>
    </row>
    <row r="66" spans="1:11" ht="12.75" customHeight="1">
      <c r="A66" s="98">
        <v>51030</v>
      </c>
      <c r="B66" s="98" t="s">
        <v>24</v>
      </c>
      <c r="C66" s="99" t="s">
        <v>1768</v>
      </c>
      <c r="D66" s="98" t="s">
        <v>36</v>
      </c>
      <c r="E66" s="100">
        <v>0.08</v>
      </c>
      <c r="F66" s="101"/>
      <c r="G66" s="101">
        <f t="shared" si="6"/>
        <v>0</v>
      </c>
      <c r="H66" s="90"/>
      <c r="I66" s="90"/>
      <c r="J66" s="90"/>
      <c r="K66" s="90"/>
    </row>
    <row r="67" spans="1:11" ht="12.75" customHeight="1">
      <c r="A67" s="98">
        <v>51055</v>
      </c>
      <c r="B67" s="98" t="s">
        <v>24</v>
      </c>
      <c r="C67" s="99" t="s">
        <v>395</v>
      </c>
      <c r="D67" s="98" t="s">
        <v>36</v>
      </c>
      <c r="E67" s="100">
        <v>0.08</v>
      </c>
      <c r="F67" s="101"/>
      <c r="G67" s="101">
        <f t="shared" si="6"/>
        <v>0</v>
      </c>
      <c r="H67" s="90"/>
      <c r="I67" s="90"/>
      <c r="J67" s="90"/>
      <c r="K67" s="90"/>
    </row>
    <row r="68" spans="1:11" ht="12.75" customHeight="1">
      <c r="A68" s="98" t="s">
        <v>1763</v>
      </c>
      <c r="B68" s="98" t="s">
        <v>18</v>
      </c>
      <c r="C68" s="99" t="s">
        <v>1764</v>
      </c>
      <c r="D68" s="98" t="s">
        <v>20</v>
      </c>
      <c r="E68" s="100">
        <v>1.8</v>
      </c>
      <c r="F68" s="101"/>
      <c r="G68" s="101">
        <f t="shared" si="6"/>
        <v>0</v>
      </c>
      <c r="H68" s="90"/>
      <c r="I68" s="90"/>
      <c r="J68" s="90"/>
      <c r="K68" s="90"/>
    </row>
    <row r="69" spans="1:11" ht="12.75" customHeight="1">
      <c r="A69" s="98">
        <v>100202</v>
      </c>
      <c r="B69" s="98" t="s">
        <v>24</v>
      </c>
      <c r="C69" s="99" t="s">
        <v>375</v>
      </c>
      <c r="D69" s="98" t="s">
        <v>20</v>
      </c>
      <c r="E69" s="100">
        <v>1</v>
      </c>
      <c r="F69" s="101"/>
      <c r="G69" s="101">
        <f t="shared" si="6"/>
        <v>0</v>
      </c>
      <c r="H69" s="90"/>
      <c r="I69" s="90"/>
      <c r="J69" s="90"/>
      <c r="K69" s="90"/>
    </row>
    <row r="70" spans="1:11" ht="12.75" customHeight="1">
      <c r="A70" s="98">
        <v>200403</v>
      </c>
      <c r="B70" s="98" t="s">
        <v>24</v>
      </c>
      <c r="C70" s="99" t="s">
        <v>1769</v>
      </c>
      <c r="D70" s="98" t="s">
        <v>20</v>
      </c>
      <c r="E70" s="100">
        <v>1.8</v>
      </c>
      <c r="F70" s="101"/>
      <c r="G70" s="101">
        <f t="shared" si="6"/>
        <v>0</v>
      </c>
      <c r="H70" s="90"/>
      <c r="I70" s="90"/>
      <c r="J70" s="90"/>
      <c r="K70" s="90"/>
    </row>
    <row r="71" spans="1:11" ht="12.75" customHeight="1">
      <c r="A71" s="98">
        <v>2672</v>
      </c>
      <c r="B71" s="98" t="s">
        <v>24</v>
      </c>
      <c r="C71" s="99" t="s">
        <v>1770</v>
      </c>
      <c r="D71" s="98" t="s">
        <v>20</v>
      </c>
      <c r="E71" s="100">
        <v>0.4</v>
      </c>
      <c r="F71" s="101"/>
      <c r="G71" s="101">
        <f t="shared" si="6"/>
        <v>0</v>
      </c>
      <c r="H71" s="90"/>
      <c r="I71" s="90"/>
      <c r="J71" s="90"/>
      <c r="K71" s="90"/>
    </row>
    <row r="72" spans="1:11" ht="12.75" customHeight="1">
      <c r="A72" s="92" t="s">
        <v>8</v>
      </c>
      <c r="B72" s="92" t="s">
        <v>9</v>
      </c>
      <c r="C72" s="93" t="s">
        <v>10</v>
      </c>
      <c r="D72" s="92" t="s">
        <v>11</v>
      </c>
      <c r="E72" s="92" t="s">
        <v>12</v>
      </c>
      <c r="F72" s="92" t="s">
        <v>13</v>
      </c>
      <c r="G72" s="92" t="s">
        <v>15</v>
      </c>
      <c r="H72" s="90"/>
      <c r="I72" s="90"/>
      <c r="J72" s="90"/>
      <c r="K72" s="90"/>
    </row>
    <row r="73" spans="1:11" ht="12.75" customHeight="1">
      <c r="A73" s="94" t="s">
        <v>346</v>
      </c>
      <c r="B73" s="94" t="s">
        <v>121</v>
      </c>
      <c r="C73" s="95" t="s">
        <v>347</v>
      </c>
      <c r="D73" s="94" t="s">
        <v>140</v>
      </c>
      <c r="E73" s="96">
        <v>1</v>
      </c>
      <c r="F73" s="97">
        <f>SUM(G74:G81)</f>
        <v>0</v>
      </c>
      <c r="G73" s="97">
        <f t="shared" ref="G73:G81" si="7">ROUND(F73*E73,2)</f>
        <v>0</v>
      </c>
      <c r="H73" s="90"/>
      <c r="I73" s="90"/>
      <c r="J73" s="90"/>
      <c r="K73" s="90"/>
    </row>
    <row r="74" spans="1:11" ht="12.75" customHeight="1">
      <c r="A74" s="98">
        <v>51030</v>
      </c>
      <c r="B74" s="98" t="s">
        <v>24</v>
      </c>
      <c r="C74" s="99" t="s">
        <v>1768</v>
      </c>
      <c r="D74" s="98" t="s">
        <v>36</v>
      </c>
      <c r="E74" s="100">
        <v>0.08</v>
      </c>
      <c r="F74" s="101"/>
      <c r="G74" s="101">
        <f t="shared" si="7"/>
        <v>0</v>
      </c>
      <c r="H74" s="90"/>
      <c r="I74" s="90"/>
      <c r="J74" s="90"/>
      <c r="K74" s="90"/>
    </row>
    <row r="75" spans="1:11" ht="12.75" customHeight="1">
      <c r="A75" s="98">
        <v>200403</v>
      </c>
      <c r="B75" s="98" t="s">
        <v>24</v>
      </c>
      <c r="C75" s="99" t="s">
        <v>1769</v>
      </c>
      <c r="D75" s="98" t="s">
        <v>20</v>
      </c>
      <c r="E75" s="100">
        <v>2.6</v>
      </c>
      <c r="F75" s="101"/>
      <c r="G75" s="101">
        <f t="shared" si="7"/>
        <v>0</v>
      </c>
      <c r="H75" s="90"/>
      <c r="I75" s="90"/>
      <c r="J75" s="90"/>
      <c r="K75" s="90"/>
    </row>
    <row r="76" spans="1:11" ht="12.75" customHeight="1">
      <c r="A76" s="98">
        <v>200101</v>
      </c>
      <c r="B76" s="98" t="s">
        <v>24</v>
      </c>
      <c r="C76" s="99" t="s">
        <v>181</v>
      </c>
      <c r="D76" s="98" t="s">
        <v>20</v>
      </c>
      <c r="E76" s="100">
        <v>2.6</v>
      </c>
      <c r="F76" s="101"/>
      <c r="G76" s="101">
        <f t="shared" si="7"/>
        <v>0</v>
      </c>
      <c r="H76" s="90"/>
      <c r="I76" s="90"/>
      <c r="J76" s="90"/>
      <c r="K76" s="90"/>
    </row>
    <row r="77" spans="1:11" ht="12.75" customHeight="1">
      <c r="A77" s="98">
        <v>51055</v>
      </c>
      <c r="B77" s="98" t="s">
        <v>24</v>
      </c>
      <c r="C77" s="99" t="s">
        <v>395</v>
      </c>
      <c r="D77" s="98" t="s">
        <v>36</v>
      </c>
      <c r="E77" s="100">
        <v>0.08</v>
      </c>
      <c r="F77" s="101"/>
      <c r="G77" s="101">
        <f t="shared" si="7"/>
        <v>0</v>
      </c>
      <c r="H77" s="90"/>
      <c r="I77" s="90"/>
      <c r="J77" s="90"/>
      <c r="K77" s="90"/>
    </row>
    <row r="78" spans="1:11" ht="12.75" customHeight="1">
      <c r="A78" s="98">
        <v>200201</v>
      </c>
      <c r="B78" s="98" t="s">
        <v>24</v>
      </c>
      <c r="C78" s="99" t="s">
        <v>381</v>
      </c>
      <c r="D78" s="98" t="s">
        <v>20</v>
      </c>
      <c r="E78" s="100">
        <v>2.6</v>
      </c>
      <c r="F78" s="101"/>
      <c r="G78" s="101">
        <f t="shared" si="7"/>
        <v>0</v>
      </c>
      <c r="H78" s="90"/>
      <c r="I78" s="90"/>
      <c r="J78" s="90"/>
      <c r="K78" s="90"/>
    </row>
    <row r="79" spans="1:11" ht="12.75" customHeight="1">
      <c r="A79" s="98">
        <v>100202</v>
      </c>
      <c r="B79" s="98" t="s">
        <v>24</v>
      </c>
      <c r="C79" s="99" t="s">
        <v>375</v>
      </c>
      <c r="D79" s="98" t="s">
        <v>20</v>
      </c>
      <c r="E79" s="100">
        <v>2</v>
      </c>
      <c r="F79" s="101"/>
      <c r="G79" s="101">
        <f t="shared" si="7"/>
        <v>0</v>
      </c>
      <c r="H79" s="90"/>
      <c r="I79" s="90"/>
      <c r="J79" s="90"/>
      <c r="K79" s="90"/>
    </row>
    <row r="80" spans="1:11" ht="12.75" customHeight="1">
      <c r="A80" s="98" t="s">
        <v>1763</v>
      </c>
      <c r="B80" s="98" t="s">
        <v>18</v>
      </c>
      <c r="C80" s="99" t="s">
        <v>1764</v>
      </c>
      <c r="D80" s="98" t="s">
        <v>20</v>
      </c>
      <c r="E80" s="100">
        <v>2.6</v>
      </c>
      <c r="F80" s="101"/>
      <c r="G80" s="101">
        <f t="shared" si="7"/>
        <v>0</v>
      </c>
      <c r="H80" s="90"/>
      <c r="I80" s="90"/>
      <c r="J80" s="90"/>
      <c r="K80" s="90"/>
    </row>
    <row r="81" spans="1:11" ht="12.75" customHeight="1">
      <c r="A81" s="98">
        <v>2672</v>
      </c>
      <c r="B81" s="98" t="s">
        <v>24</v>
      </c>
      <c r="C81" s="99" t="s">
        <v>1770</v>
      </c>
      <c r="D81" s="98" t="s">
        <v>20</v>
      </c>
      <c r="E81" s="100">
        <v>0.4</v>
      </c>
      <c r="F81" s="101"/>
      <c r="G81" s="101">
        <f t="shared" si="7"/>
        <v>0</v>
      </c>
      <c r="H81" s="90"/>
      <c r="I81" s="90"/>
      <c r="J81" s="90"/>
      <c r="K81" s="90"/>
    </row>
    <row r="82" spans="1:11" ht="12.75" customHeight="1">
      <c r="A82" s="92" t="s">
        <v>8</v>
      </c>
      <c r="B82" s="92" t="s">
        <v>9</v>
      </c>
      <c r="C82" s="93" t="s">
        <v>10</v>
      </c>
      <c r="D82" s="92" t="s">
        <v>11</v>
      </c>
      <c r="E82" s="92" t="s">
        <v>12</v>
      </c>
      <c r="F82" s="92" t="s">
        <v>13</v>
      </c>
      <c r="G82" s="92" t="s">
        <v>15</v>
      </c>
      <c r="H82" s="90"/>
      <c r="I82" s="90"/>
      <c r="J82" s="90"/>
      <c r="K82" s="90"/>
    </row>
    <row r="83" spans="1:11" ht="12.75" customHeight="1">
      <c r="A83" s="94" t="s">
        <v>522</v>
      </c>
      <c r="B83" s="94" t="s">
        <v>121</v>
      </c>
      <c r="C83" s="95" t="s">
        <v>523</v>
      </c>
      <c r="D83" s="94" t="s">
        <v>20</v>
      </c>
      <c r="E83" s="96">
        <v>1</v>
      </c>
      <c r="F83" s="97">
        <f>SUM(G84:G108)</f>
        <v>0</v>
      </c>
      <c r="G83" s="97">
        <f t="shared" ref="G83:G108" si="8">ROUND(F83*E83,2)</f>
        <v>0</v>
      </c>
      <c r="H83" s="90"/>
      <c r="I83" s="90"/>
      <c r="J83" s="90"/>
      <c r="K83" s="90"/>
    </row>
    <row r="84" spans="1:11" ht="12.75" customHeight="1">
      <c r="A84" s="98">
        <v>2747</v>
      </c>
      <c r="B84" s="98" t="s">
        <v>24</v>
      </c>
      <c r="C84" s="99" t="s">
        <v>279</v>
      </c>
      <c r="D84" s="98" t="s">
        <v>20</v>
      </c>
      <c r="E84" s="100">
        <v>2.0667</v>
      </c>
      <c r="F84" s="101"/>
      <c r="G84" s="101">
        <f t="shared" si="8"/>
        <v>0</v>
      </c>
      <c r="H84" s="90"/>
      <c r="I84" s="90"/>
      <c r="J84" s="90"/>
      <c r="K84" s="90"/>
    </row>
    <row r="85" spans="1:11" ht="12.75" customHeight="1">
      <c r="A85" s="98">
        <v>2749</v>
      </c>
      <c r="B85" s="98" t="s">
        <v>24</v>
      </c>
      <c r="C85" s="99" t="s">
        <v>1771</v>
      </c>
      <c r="D85" s="98" t="s">
        <v>175</v>
      </c>
      <c r="E85" s="100">
        <v>8.6999999999999994E-3</v>
      </c>
      <c r="F85" s="101"/>
      <c r="G85" s="101">
        <f t="shared" si="8"/>
        <v>0</v>
      </c>
      <c r="H85" s="90"/>
      <c r="I85" s="90"/>
      <c r="J85" s="90"/>
      <c r="K85" s="90"/>
    </row>
    <row r="86" spans="1:11" ht="12.75" customHeight="1">
      <c r="A86" s="98">
        <v>2475</v>
      </c>
      <c r="B86" s="98" t="s">
        <v>24</v>
      </c>
      <c r="C86" s="99" t="s">
        <v>1772</v>
      </c>
      <c r="D86" s="98" t="s">
        <v>1773</v>
      </c>
      <c r="E86" s="100">
        <v>6.6666999999999996</v>
      </c>
      <c r="F86" s="101"/>
      <c r="G86" s="101">
        <f t="shared" si="8"/>
        <v>0</v>
      </c>
      <c r="H86" s="90"/>
      <c r="I86" s="90"/>
      <c r="J86" s="90"/>
      <c r="K86" s="90"/>
    </row>
    <row r="87" spans="1:11" ht="12.75" customHeight="1">
      <c r="A87" s="98">
        <v>2458</v>
      </c>
      <c r="B87" s="98" t="s">
        <v>24</v>
      </c>
      <c r="C87" s="99" t="s">
        <v>1774</v>
      </c>
      <c r="D87" s="98" t="s">
        <v>36</v>
      </c>
      <c r="E87" s="100">
        <v>0.3</v>
      </c>
      <c r="F87" s="101"/>
      <c r="G87" s="101">
        <f t="shared" si="8"/>
        <v>0</v>
      </c>
      <c r="H87" s="90"/>
      <c r="I87" s="90"/>
      <c r="J87" s="90"/>
      <c r="K87" s="90"/>
    </row>
    <row r="88" spans="1:11" ht="12.75" customHeight="1">
      <c r="A88" s="98">
        <v>4</v>
      </c>
      <c r="B88" s="98" t="s">
        <v>24</v>
      </c>
      <c r="C88" s="99" t="s">
        <v>1775</v>
      </c>
      <c r="D88" s="98" t="s">
        <v>1732</v>
      </c>
      <c r="E88" s="100">
        <v>1.0982000000000001</v>
      </c>
      <c r="F88" s="101"/>
      <c r="G88" s="101">
        <f t="shared" si="8"/>
        <v>0</v>
      </c>
      <c r="H88" s="90"/>
      <c r="I88" s="90"/>
      <c r="J88" s="90"/>
      <c r="K88" s="90"/>
    </row>
    <row r="89" spans="1:11" ht="12.75" customHeight="1">
      <c r="A89" s="98">
        <v>2750</v>
      </c>
      <c r="B89" s="98" t="s">
        <v>24</v>
      </c>
      <c r="C89" s="99" t="s">
        <v>1776</v>
      </c>
      <c r="D89" s="98" t="s">
        <v>46</v>
      </c>
      <c r="E89" s="100">
        <v>0.44440000000000002</v>
      </c>
      <c r="F89" s="101"/>
      <c r="G89" s="101">
        <f t="shared" si="8"/>
        <v>0</v>
      </c>
      <c r="H89" s="90"/>
      <c r="I89" s="90"/>
      <c r="J89" s="90"/>
      <c r="K89" s="90"/>
    </row>
    <row r="90" spans="1:11" ht="12.75" customHeight="1">
      <c r="A90" s="98">
        <v>2804</v>
      </c>
      <c r="B90" s="98" t="s">
        <v>24</v>
      </c>
      <c r="C90" s="99" t="s">
        <v>1777</v>
      </c>
      <c r="D90" s="98" t="s">
        <v>36</v>
      </c>
      <c r="E90" s="100">
        <v>0.19</v>
      </c>
      <c r="F90" s="101"/>
      <c r="G90" s="101">
        <f t="shared" si="8"/>
        <v>0</v>
      </c>
      <c r="H90" s="90"/>
      <c r="I90" s="90"/>
      <c r="J90" s="90"/>
      <c r="K90" s="90"/>
    </row>
    <row r="91" spans="1:11" ht="12.75" customHeight="1">
      <c r="A91" s="98">
        <v>2386</v>
      </c>
      <c r="B91" s="98" t="s">
        <v>24</v>
      </c>
      <c r="C91" s="99" t="s">
        <v>1778</v>
      </c>
      <c r="D91" s="98" t="s">
        <v>36</v>
      </c>
      <c r="E91" s="100">
        <v>0.17</v>
      </c>
      <c r="F91" s="101"/>
      <c r="G91" s="101">
        <f t="shared" si="8"/>
        <v>0</v>
      </c>
      <c r="H91" s="90"/>
      <c r="I91" s="90"/>
      <c r="J91" s="90"/>
      <c r="K91" s="90"/>
    </row>
    <row r="92" spans="1:11" ht="12.75" customHeight="1">
      <c r="A92" s="98">
        <v>2439</v>
      </c>
      <c r="B92" s="98" t="s">
        <v>24</v>
      </c>
      <c r="C92" s="99" t="s">
        <v>1779</v>
      </c>
      <c r="D92" s="98" t="s">
        <v>175</v>
      </c>
      <c r="E92" s="100">
        <v>0.74</v>
      </c>
      <c r="F92" s="101"/>
      <c r="G92" s="101">
        <f t="shared" si="8"/>
        <v>0</v>
      </c>
      <c r="H92" s="90"/>
      <c r="I92" s="90"/>
      <c r="J92" s="90"/>
      <c r="K92" s="90"/>
    </row>
    <row r="93" spans="1:11" ht="12.75" customHeight="1">
      <c r="A93" s="98">
        <v>2753</v>
      </c>
      <c r="B93" s="98" t="s">
        <v>24</v>
      </c>
      <c r="C93" s="99" t="s">
        <v>1780</v>
      </c>
      <c r="D93" s="98" t="s">
        <v>175</v>
      </c>
      <c r="E93" s="100">
        <v>0.15</v>
      </c>
      <c r="F93" s="101"/>
      <c r="G93" s="101">
        <f t="shared" si="8"/>
        <v>0</v>
      </c>
      <c r="H93" s="90"/>
      <c r="I93" s="90"/>
      <c r="J93" s="90"/>
      <c r="K93" s="90"/>
    </row>
    <row r="94" spans="1:11" ht="12.75" customHeight="1">
      <c r="A94" s="98">
        <v>25</v>
      </c>
      <c r="B94" s="98" t="s">
        <v>24</v>
      </c>
      <c r="C94" s="99" t="s">
        <v>1781</v>
      </c>
      <c r="D94" s="98" t="s">
        <v>1732</v>
      </c>
      <c r="E94" s="100">
        <v>1.5299999999999999E-2</v>
      </c>
      <c r="F94" s="101"/>
      <c r="G94" s="101">
        <f t="shared" si="8"/>
        <v>0</v>
      </c>
      <c r="H94" s="90"/>
      <c r="I94" s="90"/>
      <c r="J94" s="90"/>
      <c r="K94" s="90"/>
    </row>
    <row r="95" spans="1:11" ht="12.75" customHeight="1">
      <c r="A95" s="98">
        <v>1215</v>
      </c>
      <c r="B95" s="98" t="s">
        <v>24</v>
      </c>
      <c r="C95" s="99" t="s">
        <v>1782</v>
      </c>
      <c r="D95" s="98" t="s">
        <v>175</v>
      </c>
      <c r="E95" s="100">
        <v>79.2</v>
      </c>
      <c r="F95" s="101"/>
      <c r="G95" s="101">
        <f t="shared" si="8"/>
        <v>0</v>
      </c>
      <c r="H95" s="90"/>
      <c r="I95" s="90"/>
      <c r="J95" s="90"/>
      <c r="K95" s="90"/>
    </row>
    <row r="96" spans="1:11" ht="12.75" customHeight="1">
      <c r="A96" s="98">
        <v>2453</v>
      </c>
      <c r="B96" s="98" t="s">
        <v>24</v>
      </c>
      <c r="C96" s="99" t="s">
        <v>1783</v>
      </c>
      <c r="D96" s="98" t="s">
        <v>36</v>
      </c>
      <c r="E96" s="100">
        <v>0.6</v>
      </c>
      <c r="F96" s="101"/>
      <c r="G96" s="101">
        <f t="shared" si="8"/>
        <v>0</v>
      </c>
      <c r="H96" s="90"/>
      <c r="I96" s="90"/>
      <c r="J96" s="90"/>
      <c r="K96" s="90"/>
    </row>
    <row r="97" spans="1:11" ht="12.75" customHeight="1">
      <c r="A97" s="98">
        <v>6</v>
      </c>
      <c r="B97" s="98" t="s">
        <v>24</v>
      </c>
      <c r="C97" s="99" t="s">
        <v>1784</v>
      </c>
      <c r="D97" s="98" t="s">
        <v>1732</v>
      </c>
      <c r="E97" s="100">
        <v>0.39200000000000002</v>
      </c>
      <c r="F97" s="101"/>
      <c r="G97" s="101">
        <f t="shared" si="8"/>
        <v>0</v>
      </c>
      <c r="H97" s="90"/>
      <c r="I97" s="90"/>
      <c r="J97" s="90"/>
      <c r="K97" s="90"/>
    </row>
    <row r="98" spans="1:11" ht="12.75" customHeight="1">
      <c r="A98" s="98">
        <v>102</v>
      </c>
      <c r="B98" s="98" t="s">
        <v>24</v>
      </c>
      <c r="C98" s="99" t="s">
        <v>1785</v>
      </c>
      <c r="D98" s="98" t="s">
        <v>175</v>
      </c>
      <c r="E98" s="100">
        <v>0.11070000000000001</v>
      </c>
      <c r="F98" s="101"/>
      <c r="G98" s="101">
        <f t="shared" si="8"/>
        <v>0</v>
      </c>
      <c r="H98" s="90"/>
      <c r="I98" s="90"/>
      <c r="J98" s="90"/>
      <c r="K98" s="90"/>
    </row>
    <row r="99" spans="1:11" ht="12.75" customHeight="1">
      <c r="A99" s="98">
        <v>2438</v>
      </c>
      <c r="B99" s="98" t="s">
        <v>24</v>
      </c>
      <c r="C99" s="99" t="s">
        <v>1786</v>
      </c>
      <c r="D99" s="98" t="s">
        <v>175</v>
      </c>
      <c r="E99" s="100">
        <v>0.4</v>
      </c>
      <c r="F99" s="101"/>
      <c r="G99" s="101">
        <f t="shared" si="8"/>
        <v>0</v>
      </c>
      <c r="H99" s="90"/>
      <c r="I99" s="90"/>
      <c r="J99" s="90"/>
      <c r="K99" s="90"/>
    </row>
    <row r="100" spans="1:11" ht="12.75" customHeight="1">
      <c r="A100" s="98">
        <v>2751</v>
      </c>
      <c r="B100" s="98" t="s">
        <v>24</v>
      </c>
      <c r="C100" s="99" t="s">
        <v>1787</v>
      </c>
      <c r="D100" s="98" t="s">
        <v>46</v>
      </c>
      <c r="E100" s="100">
        <v>0.44440000000000002</v>
      </c>
      <c r="F100" s="101"/>
      <c r="G100" s="101">
        <f t="shared" si="8"/>
        <v>0</v>
      </c>
      <c r="H100" s="90"/>
      <c r="I100" s="90"/>
      <c r="J100" s="90"/>
      <c r="K100" s="90"/>
    </row>
    <row r="101" spans="1:11" ht="12.75" customHeight="1">
      <c r="A101" s="98">
        <v>2407</v>
      </c>
      <c r="B101" s="98" t="s">
        <v>24</v>
      </c>
      <c r="C101" s="99" t="s">
        <v>1788</v>
      </c>
      <c r="D101" s="98" t="s">
        <v>36</v>
      </c>
      <c r="E101" s="100">
        <v>0.5</v>
      </c>
      <c r="F101" s="101"/>
      <c r="G101" s="101">
        <f t="shared" si="8"/>
        <v>0</v>
      </c>
      <c r="H101" s="90"/>
      <c r="I101" s="90"/>
      <c r="J101" s="90"/>
      <c r="K101" s="90"/>
    </row>
    <row r="102" spans="1:11" ht="12.75" customHeight="1">
      <c r="A102" s="98">
        <v>5</v>
      </c>
      <c r="B102" s="98" t="s">
        <v>24</v>
      </c>
      <c r="C102" s="99" t="s">
        <v>1733</v>
      </c>
      <c r="D102" s="98" t="s">
        <v>1732</v>
      </c>
      <c r="E102" s="100">
        <v>2.6436999999999999</v>
      </c>
      <c r="F102" s="101"/>
      <c r="G102" s="101">
        <f t="shared" si="8"/>
        <v>0</v>
      </c>
      <c r="H102" s="90"/>
      <c r="I102" s="90"/>
      <c r="J102" s="90"/>
      <c r="K102" s="90"/>
    </row>
    <row r="103" spans="1:11" ht="12.75" customHeight="1">
      <c r="A103" s="98">
        <v>2409</v>
      </c>
      <c r="B103" s="98" t="s">
        <v>24</v>
      </c>
      <c r="C103" s="99" t="s">
        <v>1789</v>
      </c>
      <c r="D103" s="98" t="s">
        <v>1040</v>
      </c>
      <c r="E103" s="100">
        <v>1.1299999999999999</v>
      </c>
      <c r="F103" s="101"/>
      <c r="G103" s="101">
        <f t="shared" si="8"/>
        <v>0</v>
      </c>
      <c r="H103" s="90"/>
      <c r="I103" s="90"/>
      <c r="J103" s="90"/>
      <c r="K103" s="90"/>
    </row>
    <row r="104" spans="1:11" ht="12.75" customHeight="1">
      <c r="A104" s="98">
        <v>2754</v>
      </c>
      <c r="B104" s="98" t="s">
        <v>24</v>
      </c>
      <c r="C104" s="99" t="s">
        <v>1790</v>
      </c>
      <c r="D104" s="98" t="s">
        <v>175</v>
      </c>
      <c r="E104" s="100">
        <v>2.4500000000000002</v>
      </c>
      <c r="F104" s="101"/>
      <c r="G104" s="101">
        <f t="shared" si="8"/>
        <v>0</v>
      </c>
      <c r="H104" s="90"/>
      <c r="I104" s="90"/>
      <c r="J104" s="90"/>
      <c r="K104" s="90"/>
    </row>
    <row r="105" spans="1:11" ht="12.75" customHeight="1">
      <c r="A105" s="98">
        <v>2451</v>
      </c>
      <c r="B105" s="98" t="s">
        <v>24</v>
      </c>
      <c r="C105" s="99" t="s">
        <v>1791</v>
      </c>
      <c r="D105" s="98" t="s">
        <v>36</v>
      </c>
      <c r="E105" s="100">
        <v>0.3</v>
      </c>
      <c r="F105" s="101"/>
      <c r="G105" s="101">
        <f t="shared" si="8"/>
        <v>0</v>
      </c>
      <c r="H105" s="90"/>
      <c r="I105" s="90"/>
      <c r="J105" s="90"/>
      <c r="K105" s="90"/>
    </row>
    <row r="106" spans="1:11" ht="12.75" customHeight="1">
      <c r="A106" s="98">
        <v>8</v>
      </c>
      <c r="B106" s="98" t="s">
        <v>24</v>
      </c>
      <c r="C106" s="99" t="s">
        <v>1792</v>
      </c>
      <c r="D106" s="98" t="s">
        <v>1732</v>
      </c>
      <c r="E106" s="100">
        <v>0.08</v>
      </c>
      <c r="F106" s="101"/>
      <c r="G106" s="101">
        <f t="shared" si="8"/>
        <v>0</v>
      </c>
      <c r="H106" s="90"/>
      <c r="I106" s="90"/>
      <c r="J106" s="90"/>
      <c r="K106" s="90"/>
    </row>
    <row r="107" spans="1:11" ht="12.75" customHeight="1">
      <c r="A107" s="98">
        <v>2748</v>
      </c>
      <c r="B107" s="98" t="s">
        <v>24</v>
      </c>
      <c r="C107" s="99" t="s">
        <v>1793</v>
      </c>
      <c r="D107" s="98" t="s">
        <v>20</v>
      </c>
      <c r="E107" s="100">
        <v>1</v>
      </c>
      <c r="F107" s="101"/>
      <c r="G107" s="101">
        <f t="shared" si="8"/>
        <v>0</v>
      </c>
      <c r="H107" s="90"/>
      <c r="I107" s="90"/>
      <c r="J107" s="90"/>
      <c r="K107" s="90"/>
    </row>
    <row r="108" spans="1:11" ht="12.75" customHeight="1">
      <c r="A108" s="98">
        <v>32</v>
      </c>
      <c r="B108" s="98" t="s">
        <v>24</v>
      </c>
      <c r="C108" s="99" t="s">
        <v>1794</v>
      </c>
      <c r="D108" s="98" t="s">
        <v>1732</v>
      </c>
      <c r="E108" s="100">
        <v>0.37</v>
      </c>
      <c r="F108" s="101"/>
      <c r="G108" s="101">
        <f t="shared" si="8"/>
        <v>0</v>
      </c>
      <c r="H108" s="90"/>
      <c r="I108" s="90"/>
      <c r="J108" s="90"/>
      <c r="K108" s="90"/>
    </row>
    <row r="109" spans="1:11" ht="12.75" customHeight="1">
      <c r="A109" s="92" t="s">
        <v>8</v>
      </c>
      <c r="B109" s="92" t="s">
        <v>9</v>
      </c>
      <c r="C109" s="93" t="s">
        <v>10</v>
      </c>
      <c r="D109" s="92" t="s">
        <v>11</v>
      </c>
      <c r="E109" s="92" t="s">
        <v>12</v>
      </c>
      <c r="F109" s="92" t="s">
        <v>13</v>
      </c>
      <c r="G109" s="92" t="s">
        <v>15</v>
      </c>
      <c r="H109" s="90"/>
      <c r="I109" s="90"/>
      <c r="J109" s="90"/>
      <c r="K109" s="90"/>
    </row>
    <row r="110" spans="1:11" ht="12.75" customHeight="1">
      <c r="A110" s="94" t="s">
        <v>873</v>
      </c>
      <c r="B110" s="94" t="s">
        <v>121</v>
      </c>
      <c r="C110" s="95" t="s">
        <v>874</v>
      </c>
      <c r="D110" s="94" t="s">
        <v>146</v>
      </c>
      <c r="E110" s="96">
        <v>1</v>
      </c>
      <c r="F110" s="97">
        <f>SUM(G111:G113)</f>
        <v>0</v>
      </c>
      <c r="G110" s="97">
        <f t="shared" ref="G110:G113" si="9">ROUND(F110*E110,2)</f>
        <v>0</v>
      </c>
      <c r="H110" s="90"/>
      <c r="I110" s="90"/>
      <c r="J110" s="90"/>
      <c r="K110" s="90"/>
    </row>
    <row r="111" spans="1:11" ht="12.75" customHeight="1">
      <c r="A111" s="98">
        <v>88243</v>
      </c>
      <c r="B111" s="98" t="s">
        <v>18</v>
      </c>
      <c r="C111" s="99" t="s">
        <v>1795</v>
      </c>
      <c r="D111" s="98" t="s">
        <v>1148</v>
      </c>
      <c r="E111" s="100">
        <v>0.17</v>
      </c>
      <c r="F111" s="101"/>
      <c r="G111" s="101">
        <f t="shared" si="9"/>
        <v>0</v>
      </c>
      <c r="H111" s="90"/>
      <c r="I111" s="90"/>
      <c r="J111" s="90"/>
      <c r="K111" s="90"/>
    </row>
    <row r="112" spans="1:11" ht="12.75" customHeight="1">
      <c r="A112" s="98">
        <v>88267</v>
      </c>
      <c r="B112" s="98" t="s">
        <v>18</v>
      </c>
      <c r="C112" s="99" t="s">
        <v>1796</v>
      </c>
      <c r="D112" s="98" t="s">
        <v>1148</v>
      </c>
      <c r="E112" s="100">
        <v>0.17</v>
      </c>
      <c r="F112" s="101"/>
      <c r="G112" s="101">
        <f t="shared" si="9"/>
        <v>0</v>
      </c>
      <c r="H112" s="90"/>
      <c r="I112" s="90"/>
      <c r="J112" s="90"/>
      <c r="K112" s="90"/>
    </row>
    <row r="113" spans="1:11" ht="12.75" customHeight="1">
      <c r="A113" s="98" t="s">
        <v>191</v>
      </c>
      <c r="B113" s="98" t="s">
        <v>121</v>
      </c>
      <c r="C113" s="99" t="s">
        <v>1797</v>
      </c>
      <c r="D113" s="98" t="s">
        <v>146</v>
      </c>
      <c r="E113" s="100">
        <v>1</v>
      </c>
      <c r="F113" s="101"/>
      <c r="G113" s="101">
        <f t="shared" si="9"/>
        <v>0</v>
      </c>
      <c r="H113" s="90"/>
      <c r="I113" s="90"/>
      <c r="J113" s="90"/>
      <c r="K113" s="90"/>
    </row>
  </sheetData>
  <mergeCells count="1">
    <mergeCell ref="A1:G1"/>
  </mergeCells>
  <printOptions horizontalCentered="1"/>
  <pageMargins left="0.39370078740157483" right="0.39370078740157483" top="1.5748031496062993" bottom="0.78740157480314965" header="0" footer="0"/>
  <pageSetup paperSize="9" scale="60" orientation="landscape"/>
  <headerFooter>
    <oddFooter>&amp;CPágina &amp;P 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1"/>
  <sheetViews>
    <sheetView workbookViewId="0"/>
  </sheetViews>
  <sheetFormatPr defaultColWidth="14.42578125" defaultRowHeight="15" customHeight="1"/>
  <cols>
    <col min="1" max="1" width="14.42578125" customWidth="1"/>
    <col min="2" max="2" width="10.7109375" customWidth="1"/>
    <col min="3" max="3" width="130.7109375" customWidth="1"/>
    <col min="4" max="4" width="9" customWidth="1"/>
    <col min="5" max="5" width="12.5703125" customWidth="1"/>
    <col min="6" max="6" width="18.28515625" customWidth="1"/>
    <col min="7" max="7" width="17.85546875" customWidth="1"/>
    <col min="8" max="11" width="8" customWidth="1"/>
  </cols>
  <sheetData>
    <row r="1" spans="1:11" ht="30" customHeight="1">
      <c r="A1" s="164" t="s">
        <v>1798</v>
      </c>
      <c r="B1" s="147"/>
      <c r="C1" s="147"/>
      <c r="D1" s="147"/>
      <c r="E1" s="147"/>
      <c r="F1" s="147"/>
      <c r="G1" s="147"/>
      <c r="H1" s="102"/>
      <c r="I1" s="102"/>
      <c r="J1" s="102"/>
      <c r="K1" s="102"/>
    </row>
    <row r="2" spans="1:11" ht="12.75" customHeight="1">
      <c r="A2" s="103"/>
      <c r="B2" s="102"/>
      <c r="C2" s="102"/>
      <c r="D2" s="102"/>
      <c r="E2" s="102"/>
      <c r="F2" s="102"/>
      <c r="G2" s="102"/>
      <c r="H2" s="102"/>
      <c r="I2" s="102"/>
      <c r="J2" s="102"/>
      <c r="K2" s="102"/>
    </row>
    <row r="3" spans="1:11" ht="12.75" customHeight="1">
      <c r="A3" s="104" t="s">
        <v>1799</v>
      </c>
      <c r="B3" s="104" t="s">
        <v>1800</v>
      </c>
      <c r="C3" s="105" t="s">
        <v>1801</v>
      </c>
      <c r="D3" s="106" t="s">
        <v>1802</v>
      </c>
      <c r="E3" s="107" t="s">
        <v>1803</v>
      </c>
      <c r="F3" s="108" t="s">
        <v>1804</v>
      </c>
      <c r="G3" s="108" t="s">
        <v>1805</v>
      </c>
      <c r="H3" s="102"/>
      <c r="I3" s="102"/>
      <c r="J3" s="102"/>
      <c r="K3" s="102"/>
    </row>
    <row r="4" spans="1:11" ht="28.5" customHeight="1">
      <c r="A4" s="109" t="s">
        <v>1161</v>
      </c>
      <c r="B4" s="154" t="s">
        <v>1162</v>
      </c>
      <c r="C4" s="152"/>
      <c r="D4" s="152"/>
      <c r="E4" s="152"/>
      <c r="F4" s="152"/>
      <c r="G4" s="153"/>
      <c r="H4" s="110"/>
      <c r="I4" s="110"/>
      <c r="J4" s="110"/>
      <c r="K4" s="110"/>
    </row>
    <row r="5" spans="1:11" ht="12.75" customHeight="1">
      <c r="A5" s="111"/>
      <c r="B5" s="112" t="s">
        <v>1152</v>
      </c>
      <c r="C5" s="113" t="s">
        <v>1806</v>
      </c>
      <c r="D5" s="112" t="s">
        <v>1152</v>
      </c>
      <c r="E5" s="114" t="s">
        <v>1152</v>
      </c>
      <c r="F5" s="115" t="s">
        <v>1152</v>
      </c>
      <c r="G5" s="116" t="s">
        <v>1152</v>
      </c>
      <c r="H5" s="110"/>
      <c r="I5" s="110"/>
      <c r="J5" s="110"/>
      <c r="K5" s="110"/>
    </row>
    <row r="6" spans="1:11" ht="12.75" customHeight="1">
      <c r="A6" s="117" t="s">
        <v>24</v>
      </c>
      <c r="B6" s="118">
        <v>12</v>
      </c>
      <c r="C6" s="119" t="e">
        <f>IF($A6="GOINFRA",VLOOKUP($B6,[1]GOINFRA!$1:$1048576,2,FALSE),IF($A6="sinapi",VLOOKUP($B6,[1]SINAPI!$1:$1048576,2,FALSE),0))</f>
        <v>#N/A</v>
      </c>
      <c r="D6" s="118" t="e">
        <f>IF($A6="GOINFRA",VLOOKUP($B6,[1]GOINFRA!$1:$1048576,3,FALSE),IF($A6="sinapi",VLOOKUP($B6,[1]SINAPI!$1:$1048576,3,FALSE),0))</f>
        <v>#N/A</v>
      </c>
      <c r="E6" s="120">
        <v>6</v>
      </c>
      <c r="F6" s="121"/>
      <c r="G6" s="122">
        <f t="shared" ref="G6:G9" si="0">F6*E6</f>
        <v>0</v>
      </c>
      <c r="H6" s="102"/>
      <c r="I6" s="102"/>
      <c r="J6" s="102"/>
      <c r="K6" s="102"/>
    </row>
    <row r="7" spans="1:11" ht="12.75" customHeight="1">
      <c r="A7" s="117" t="s">
        <v>24</v>
      </c>
      <c r="B7" s="118">
        <v>8</v>
      </c>
      <c r="C7" s="119" t="e">
        <f>IF($A7="GOINFRA",VLOOKUP($B7,[1]GOINFRA!$1:$1048576,2,FALSE),IF($A7="sinapi",VLOOKUP($B7,[1]SINAPI!$1:$1048576,2,FALSE),0))</f>
        <v>#N/A</v>
      </c>
      <c r="D7" s="118" t="e">
        <f>IF($A7="GOINFRA",VLOOKUP($B7,[1]GOINFRA!$1:$1048576,3,FALSE),IF($A7="sinapi",VLOOKUP($B7,[1]SINAPI!$1:$1048576,3,FALSE),0))</f>
        <v>#N/A</v>
      </c>
      <c r="E7" s="120">
        <v>6</v>
      </c>
      <c r="F7" s="121"/>
      <c r="G7" s="122">
        <f t="shared" si="0"/>
        <v>0</v>
      </c>
      <c r="H7" s="102"/>
      <c r="I7" s="102"/>
      <c r="J7" s="102"/>
      <c r="K7" s="102"/>
    </row>
    <row r="8" spans="1:11" ht="12.75" customHeight="1">
      <c r="A8" s="117" t="s">
        <v>24</v>
      </c>
      <c r="B8" s="118">
        <v>5</v>
      </c>
      <c r="C8" s="119" t="e">
        <f>IF($A8="GOINFRA",VLOOKUP($B8,[1]GOINFRA!$1:$1048576,2,FALSE),IF($A8="sinapi",VLOOKUP($B8,[1]SINAPI!$1:$1048576,2,FALSE),0))</f>
        <v>#N/A</v>
      </c>
      <c r="D8" s="118" t="e">
        <f>IF($A8="GOINFRA",VLOOKUP($B8,[1]GOINFRA!$1:$1048576,3,FALSE),IF($A8="sinapi",VLOOKUP($B8,[1]SINAPI!$1:$1048576,3,FALSE),0))</f>
        <v>#N/A</v>
      </c>
      <c r="E8" s="120">
        <v>2</v>
      </c>
      <c r="F8" s="121"/>
      <c r="G8" s="122">
        <f t="shared" si="0"/>
        <v>0</v>
      </c>
      <c r="H8" s="102"/>
      <c r="I8" s="102"/>
      <c r="J8" s="102"/>
      <c r="K8" s="102"/>
    </row>
    <row r="9" spans="1:11" ht="12.75" customHeight="1">
      <c r="A9" s="117" t="s">
        <v>24</v>
      </c>
      <c r="B9" s="118">
        <v>72080</v>
      </c>
      <c r="C9" s="119" t="e">
        <f>IF($A9="GOINFRA",VLOOKUP($B9,[1]GOINFRA!$1:$1048576,2,FALSE),IF($A9="sinapi",VLOOKUP($B9,[1]SINAPI!$1:$1048576,2,FALSE),0))</f>
        <v>#N/A</v>
      </c>
      <c r="D9" s="118" t="e">
        <f>IF($A9="GOINFRA",VLOOKUP($B9,[1]GOINFRA!$1:$1048576,3,FALSE),IF($A9="sinapi",VLOOKUP($B9,[1]SINAPI!$1:$1048576,3,FALSE),0))</f>
        <v>#N/A</v>
      </c>
      <c r="E9" s="120">
        <v>4</v>
      </c>
      <c r="F9" s="121"/>
      <c r="G9" s="122">
        <f t="shared" si="0"/>
        <v>0</v>
      </c>
      <c r="H9" s="102"/>
      <c r="I9" s="102"/>
      <c r="J9" s="102"/>
      <c r="K9" s="102"/>
    </row>
    <row r="10" spans="1:11" ht="12.75" customHeight="1">
      <c r="A10" s="155" t="s">
        <v>1807</v>
      </c>
      <c r="B10" s="152"/>
      <c r="C10" s="152"/>
      <c r="D10" s="152"/>
      <c r="E10" s="152"/>
      <c r="F10" s="156"/>
      <c r="G10" s="122">
        <f>SUM(G6:G9)</f>
        <v>0</v>
      </c>
      <c r="H10" s="102"/>
      <c r="I10" s="102"/>
      <c r="J10" s="102"/>
      <c r="K10" s="102"/>
    </row>
    <row r="11" spans="1:11" ht="12.75" customHeight="1">
      <c r="A11" s="111"/>
      <c r="B11" s="112" t="s">
        <v>1152</v>
      </c>
      <c r="C11" s="113" t="s">
        <v>1808</v>
      </c>
      <c r="D11" s="112" t="s">
        <v>1152</v>
      </c>
      <c r="E11" s="114" t="s">
        <v>1152</v>
      </c>
      <c r="F11" s="115" t="s">
        <v>1152</v>
      </c>
      <c r="G11" s="116" t="s">
        <v>1152</v>
      </c>
      <c r="H11" s="110"/>
      <c r="I11" s="110"/>
      <c r="J11" s="110"/>
      <c r="K11" s="110"/>
    </row>
    <row r="12" spans="1:11" ht="12.75" customHeight="1">
      <c r="A12" s="117" t="s">
        <v>24</v>
      </c>
      <c r="B12" s="118">
        <v>3964</v>
      </c>
      <c r="C12" s="119" t="e">
        <f>IF($A12="GOINFRA",VLOOKUP($B12,[1]GOINFRA!$1:$1048576,2,FALSE),IF($A12="sinapi",VLOOKUP($B12,[1]SINAPI!$1:$1048576,2,FALSE),0))</f>
        <v>#N/A</v>
      </c>
      <c r="D12" s="118" t="e">
        <f>IF($A12="GOINFRA",VLOOKUP($B12,[1]GOINFRA!$1:$1048576,3,FALSE),IF($A12="sinapi",VLOOKUP($B12,[1]SINAPI!$1:$1048576,3,FALSE),0))</f>
        <v>#N/A</v>
      </c>
      <c r="E12" s="120">
        <v>1</v>
      </c>
      <c r="F12" s="121"/>
      <c r="G12" s="122">
        <f t="shared" ref="G12:G35" si="1">F12*E12</f>
        <v>0</v>
      </c>
      <c r="H12" s="102"/>
      <c r="I12" s="102"/>
      <c r="J12" s="102"/>
      <c r="K12" s="102"/>
    </row>
    <row r="13" spans="1:11" ht="12.75" customHeight="1">
      <c r="A13" s="117" t="s">
        <v>24</v>
      </c>
      <c r="B13" s="118">
        <v>3697</v>
      </c>
      <c r="C13" s="119" t="e">
        <f>IF($A13="GOINFRA",VLOOKUP($B13,[1]GOINFRA!$1:$1048576,2,FALSE),IF($A13="sinapi",VLOOKUP($B13,[1]SINAPI!$1:$1048576,2,FALSE),0))</f>
        <v>#N/A</v>
      </c>
      <c r="D13" s="118" t="e">
        <f>IF($A13="GOINFRA",VLOOKUP($B13,[1]GOINFRA!$1:$1048576,3,FALSE),IF($A13="sinapi",VLOOKUP($B13,[1]SINAPI!$1:$1048576,3,FALSE),0))</f>
        <v>#N/A</v>
      </c>
      <c r="E13" s="120">
        <v>3</v>
      </c>
      <c r="F13" s="121"/>
      <c r="G13" s="122">
        <f t="shared" si="1"/>
        <v>0</v>
      </c>
      <c r="H13" s="102"/>
      <c r="I13" s="102"/>
      <c r="J13" s="102"/>
      <c r="K13" s="102"/>
    </row>
    <row r="14" spans="1:11" ht="12.75" customHeight="1">
      <c r="A14" s="117" t="s">
        <v>24</v>
      </c>
      <c r="B14" s="118">
        <v>3763</v>
      </c>
      <c r="C14" s="119" t="e">
        <f>IF($A14="GOINFRA",VLOOKUP($B14,[1]GOINFRA!$1:$1048576,2,FALSE),IF($A14="sinapi",VLOOKUP($B14,[1]SINAPI!$1:$1048576,2,FALSE),0))</f>
        <v>#N/A</v>
      </c>
      <c r="D14" s="118" t="e">
        <f>IF($A14="GOINFRA",VLOOKUP($B14,[1]GOINFRA!$1:$1048576,3,FALSE),IF($A14="sinapi",VLOOKUP($B14,[1]SINAPI!$1:$1048576,3,FALSE),0))</f>
        <v>#N/A</v>
      </c>
      <c r="E14" s="120">
        <v>3</v>
      </c>
      <c r="F14" s="121"/>
      <c r="G14" s="122">
        <f t="shared" si="1"/>
        <v>0</v>
      </c>
      <c r="H14" s="102"/>
      <c r="I14" s="102"/>
      <c r="J14" s="102"/>
      <c r="K14" s="102"/>
    </row>
    <row r="15" spans="1:11" ht="12.75" customHeight="1">
      <c r="A15" s="117" t="s">
        <v>18</v>
      </c>
      <c r="B15" s="123">
        <v>420</v>
      </c>
      <c r="C15" s="119" t="s">
        <v>1809</v>
      </c>
      <c r="D15" s="118" t="e">
        <f>IF($A15="GOINFRA",VLOOKUP($B15,[1]GOINFRA!$1:$1048576,3,FALSE),IF($A15="sinapi",VLOOKUP($B15,[1]SINAPI!$1:$1048576,3,FALSE),0))</f>
        <v>#N/A</v>
      </c>
      <c r="E15" s="120">
        <v>5</v>
      </c>
      <c r="F15" s="121"/>
      <c r="G15" s="122">
        <f t="shared" si="1"/>
        <v>0</v>
      </c>
      <c r="H15" s="102"/>
      <c r="I15" s="102"/>
      <c r="J15" s="102"/>
      <c r="K15" s="102"/>
    </row>
    <row r="16" spans="1:11" ht="12.75" customHeight="1">
      <c r="A16" s="117" t="s">
        <v>24</v>
      </c>
      <c r="B16" s="118">
        <v>3958</v>
      </c>
      <c r="C16" s="119" t="e">
        <f>IF($A16="GOINFRA",VLOOKUP($B16,[1]GOINFRA!$1:$1048576,2,FALSE),IF($A16="sinapi",VLOOKUP($B16,[1]SINAPI!$1:$1048576,2,FALSE),0))</f>
        <v>#N/A</v>
      </c>
      <c r="D16" s="118" t="e">
        <f>IF($A16="GOINFRA",VLOOKUP($B16,[1]GOINFRA!$1:$1048576,3,FALSE),IF($A16="sinapi",VLOOKUP($B16,[1]SINAPI!$1:$1048576,3,FALSE),0))</f>
        <v>#N/A</v>
      </c>
      <c r="E16" s="120">
        <v>3</v>
      </c>
      <c r="F16" s="121"/>
      <c r="G16" s="122">
        <f t="shared" si="1"/>
        <v>0</v>
      </c>
      <c r="H16" s="102"/>
      <c r="I16" s="102"/>
      <c r="J16" s="102"/>
      <c r="K16" s="102"/>
    </row>
    <row r="17" spans="1:11" ht="12.75" customHeight="1">
      <c r="A17" s="117" t="s">
        <v>24</v>
      </c>
      <c r="B17" s="118">
        <v>3972</v>
      </c>
      <c r="C17" s="119" t="e">
        <f>IF($A17="GOINFRA",VLOOKUP($B17,[1]GOINFRA!$1:$1048576,2,FALSE),IF($A17="sinapi",VLOOKUP($B17,[1]SINAPI!$1:$1048576,2,FALSE),0))</f>
        <v>#N/A</v>
      </c>
      <c r="D17" s="118" t="e">
        <f>IF($A17="GOINFRA",VLOOKUP($B17,[1]GOINFRA!$1:$1048576,3,FALSE),IF($A17="sinapi",VLOOKUP($B17,[1]SINAPI!$1:$1048576,3,FALSE),0))</f>
        <v>#N/A</v>
      </c>
      <c r="E17" s="120">
        <v>3</v>
      </c>
      <c r="F17" s="121"/>
      <c r="G17" s="122">
        <f t="shared" si="1"/>
        <v>0</v>
      </c>
      <c r="H17" s="102"/>
      <c r="I17" s="102"/>
      <c r="J17" s="102"/>
      <c r="K17" s="102"/>
    </row>
    <row r="18" spans="1:11" ht="12.75" customHeight="1">
      <c r="A18" s="117" t="s">
        <v>24</v>
      </c>
      <c r="B18" s="118">
        <v>3706</v>
      </c>
      <c r="C18" s="119" t="e">
        <f>IF($A18="GOINFRA",VLOOKUP($B18,[1]GOINFRA!$1:$1048576,2,FALSE),IF($A18="sinapi",VLOOKUP($B18,[1]SINAPI!$1:$1048576,2,FALSE),0))</f>
        <v>#N/A</v>
      </c>
      <c r="D18" s="118" t="e">
        <f>IF($A18="GOINFRA",VLOOKUP($B18,[1]GOINFRA!$1:$1048576,3,FALSE),IF($A18="sinapi",VLOOKUP($B18,[1]SINAPI!$1:$1048576,3,FALSE),0))</f>
        <v>#N/A</v>
      </c>
      <c r="E18" s="120">
        <v>8</v>
      </c>
      <c r="F18" s="121"/>
      <c r="G18" s="122">
        <f t="shared" si="1"/>
        <v>0</v>
      </c>
      <c r="H18" s="102"/>
      <c r="I18" s="102"/>
      <c r="J18" s="102"/>
      <c r="K18" s="102"/>
    </row>
    <row r="19" spans="1:11" ht="12.75" customHeight="1">
      <c r="A19" s="117" t="s">
        <v>24</v>
      </c>
      <c r="B19" s="118">
        <v>3959</v>
      </c>
      <c r="C19" s="119" t="e">
        <f>IF($A19="GOINFRA",VLOOKUP($B19,[1]GOINFRA!$1:$1048576,2,FALSE),IF($A19="sinapi",VLOOKUP($B19,[1]SINAPI!$1:$1048576,2,FALSE),0))</f>
        <v>#N/A</v>
      </c>
      <c r="D19" s="118" t="e">
        <f>IF($A19="GOINFRA",VLOOKUP($B19,[1]GOINFRA!$1:$1048576,3,FALSE),IF($A19="sinapi",VLOOKUP($B19,[1]SINAPI!$1:$1048576,3,FALSE),0))</f>
        <v>#N/A</v>
      </c>
      <c r="E19" s="120">
        <v>4</v>
      </c>
      <c r="F19" s="121"/>
      <c r="G19" s="122">
        <f t="shared" si="1"/>
        <v>0</v>
      </c>
      <c r="H19" s="102"/>
      <c r="I19" s="102"/>
      <c r="J19" s="102"/>
      <c r="K19" s="102"/>
    </row>
    <row r="20" spans="1:11" ht="12.75" customHeight="1">
      <c r="A20" s="117" t="s">
        <v>24</v>
      </c>
      <c r="B20" s="118">
        <v>3967</v>
      </c>
      <c r="C20" s="119" t="s">
        <v>1810</v>
      </c>
      <c r="D20" s="118" t="e">
        <f>IF($A20="GOINFRA",VLOOKUP($B20,[1]GOINFRA!$1:$1048576,3,FALSE),IF($A20="sinapi",VLOOKUP($B20,[1]SINAPI!$1:$1048576,3,FALSE),0))</f>
        <v>#N/A</v>
      </c>
      <c r="E20" s="120">
        <v>3</v>
      </c>
      <c r="F20" s="121"/>
      <c r="G20" s="122">
        <f t="shared" si="1"/>
        <v>0</v>
      </c>
      <c r="H20" s="102"/>
      <c r="I20" s="102"/>
      <c r="J20" s="102"/>
      <c r="K20" s="102"/>
    </row>
    <row r="21" spans="1:11" ht="12.75" customHeight="1">
      <c r="A21" s="117" t="s">
        <v>24</v>
      </c>
      <c r="B21" s="118">
        <v>3713</v>
      </c>
      <c r="C21" s="119" t="e">
        <f>IF($A21="GOINFRA",VLOOKUP($B21,[1]GOINFRA!$1:$1048576,2,FALSE),IF($A21="sinapi",VLOOKUP($B21,[1]SINAPI!$1:$1048576,2,FALSE),0))</f>
        <v>#N/A</v>
      </c>
      <c r="D21" s="118" t="e">
        <f>IF($A21="GOINFRA",VLOOKUP($B21,[1]GOINFRA!$1:$1048576,3,FALSE),IF($A21="sinapi",VLOOKUP($B21,[1]SINAPI!$1:$1048576,3,FALSE),0))</f>
        <v>#N/A</v>
      </c>
      <c r="E21" s="120">
        <v>1</v>
      </c>
      <c r="F21" s="121"/>
      <c r="G21" s="122">
        <f t="shared" si="1"/>
        <v>0</v>
      </c>
      <c r="H21" s="102"/>
      <c r="I21" s="102"/>
      <c r="J21" s="102"/>
      <c r="K21" s="102"/>
    </row>
    <row r="22" spans="1:11" ht="12.75" customHeight="1">
      <c r="A22" s="117" t="s">
        <v>24</v>
      </c>
      <c r="B22" s="118">
        <v>3954</v>
      </c>
      <c r="C22" s="119" t="e">
        <f>IF($A22="GOINFRA",VLOOKUP($B22,[1]GOINFRA!$1:$1048576,2,FALSE),IF($A22="sinapi",VLOOKUP($B22,[1]SINAPI!$1:$1048576,2,FALSE),0))</f>
        <v>#N/A</v>
      </c>
      <c r="D22" s="118" t="e">
        <f>IF($A22="GOINFRA",VLOOKUP($B22,[1]GOINFRA!$1:$1048576,3,FALSE),IF($A22="sinapi",VLOOKUP($B22,[1]SINAPI!$1:$1048576,3,FALSE),0))</f>
        <v>#N/A</v>
      </c>
      <c r="E22" s="120">
        <v>1</v>
      </c>
      <c r="F22" s="121"/>
      <c r="G22" s="122">
        <f t="shared" si="1"/>
        <v>0</v>
      </c>
      <c r="H22" s="102"/>
      <c r="I22" s="102"/>
      <c r="J22" s="102"/>
      <c r="K22" s="102"/>
    </row>
    <row r="23" spans="1:11" ht="12.75" customHeight="1">
      <c r="A23" s="117" t="s">
        <v>24</v>
      </c>
      <c r="B23" s="118">
        <v>3968</v>
      </c>
      <c r="C23" s="119" t="e">
        <f>IF($A23="GOINFRA",VLOOKUP($B23,[1]GOINFRA!$1:$1048576,2,FALSE),IF($A23="sinapi",VLOOKUP($B23,[1]SINAPI!$1:$1048576,2,FALSE),0))</f>
        <v>#N/A</v>
      </c>
      <c r="D23" s="118" t="e">
        <f>IF($A23="GOINFRA",VLOOKUP($B23,[1]GOINFRA!$1:$1048576,3,FALSE),IF($A23="sinapi",VLOOKUP($B23,[1]SINAPI!$1:$1048576,3,FALSE),0))</f>
        <v>#N/A</v>
      </c>
      <c r="E23" s="120">
        <v>1</v>
      </c>
      <c r="F23" s="121"/>
      <c r="G23" s="122">
        <f t="shared" si="1"/>
        <v>0</v>
      </c>
      <c r="H23" s="102"/>
      <c r="I23" s="102"/>
      <c r="J23" s="102"/>
      <c r="K23" s="102"/>
    </row>
    <row r="24" spans="1:11" ht="12.75" customHeight="1">
      <c r="A24" s="117" t="s">
        <v>24</v>
      </c>
      <c r="B24" s="118">
        <v>3971</v>
      </c>
      <c r="C24" s="119" t="e">
        <f>IF($A24="GOINFRA",VLOOKUP($B24,[1]GOINFRA!$1:$1048576,2,FALSE),IF($A24="sinapi",VLOOKUP($B24,[1]SINAPI!$1:$1048576,2,FALSE),0))</f>
        <v>#N/A</v>
      </c>
      <c r="D24" s="118" t="e">
        <f>IF($A24="GOINFRA",VLOOKUP($B24,[1]GOINFRA!$1:$1048576,3,FALSE),IF($A24="sinapi",VLOOKUP($B24,[1]SINAPI!$1:$1048576,3,FALSE),0))</f>
        <v>#N/A</v>
      </c>
      <c r="E24" s="120">
        <v>3</v>
      </c>
      <c r="F24" s="121"/>
      <c r="G24" s="122">
        <f t="shared" si="1"/>
        <v>0</v>
      </c>
      <c r="H24" s="102"/>
      <c r="I24" s="102"/>
      <c r="J24" s="102"/>
      <c r="K24" s="102"/>
    </row>
    <row r="25" spans="1:11" ht="12.75" customHeight="1">
      <c r="A25" s="117" t="s">
        <v>24</v>
      </c>
      <c r="B25" s="118">
        <v>3957</v>
      </c>
      <c r="C25" s="119" t="e">
        <f>IF($A25="GOINFRA",VLOOKUP($B25,[1]GOINFRA!$1:$1048576,2,FALSE),IF($A25="sinapi",VLOOKUP($B25,[1]SINAPI!$1:$1048576,2,FALSE),0))</f>
        <v>#N/A</v>
      </c>
      <c r="D25" s="118" t="e">
        <f>IF($A25="GOINFRA",VLOOKUP($B25,[1]GOINFRA!$1:$1048576,3,FALSE),IF($A25="sinapi",VLOOKUP($B25,[1]SINAPI!$1:$1048576,3,FALSE),0))</f>
        <v>#N/A</v>
      </c>
      <c r="E25" s="120">
        <v>3</v>
      </c>
      <c r="F25" s="121"/>
      <c r="G25" s="122">
        <f t="shared" si="1"/>
        <v>0</v>
      </c>
      <c r="H25" s="102"/>
      <c r="I25" s="102"/>
      <c r="J25" s="102"/>
      <c r="K25" s="102"/>
    </row>
    <row r="26" spans="1:11" ht="12.75" customHeight="1">
      <c r="A26" s="117" t="s">
        <v>24</v>
      </c>
      <c r="B26" s="118">
        <v>3982</v>
      </c>
      <c r="C26" s="119" t="e">
        <f>IF($A26="GOINFRA",VLOOKUP($B26,[1]GOINFRA!$1:$1048576,2,FALSE),IF($A26="sinapi",VLOOKUP($B26,[1]SINAPI!$1:$1048576,2,FALSE),0))</f>
        <v>#N/A</v>
      </c>
      <c r="D26" s="118" t="e">
        <f>IF($A26="GOINFRA",VLOOKUP($B26,[1]GOINFRA!$1:$1048576,3,FALSE),IF($A26="sinapi",VLOOKUP($B26,[1]SINAPI!$1:$1048576,3,FALSE),0))</f>
        <v>#N/A</v>
      </c>
      <c r="E26" s="120">
        <v>1</v>
      </c>
      <c r="F26" s="121"/>
      <c r="G26" s="122">
        <f t="shared" si="1"/>
        <v>0</v>
      </c>
      <c r="H26" s="102"/>
      <c r="I26" s="102"/>
      <c r="J26" s="102"/>
      <c r="K26" s="102"/>
    </row>
    <row r="27" spans="1:11" ht="29.25" customHeight="1">
      <c r="A27" s="117" t="s">
        <v>18</v>
      </c>
      <c r="B27" s="123">
        <v>11837</v>
      </c>
      <c r="C27" s="119" t="e">
        <f>IF($A27="GOINFRA",VLOOKUP($B27,[1]GOINFRA!$1:$1048576,2,FALSE),IF($A27="sinapi",VLOOKUP($B27,[1]SINAPI!$1:$1048576,2,FALSE),0))</f>
        <v>#N/A</v>
      </c>
      <c r="D27" s="118" t="e">
        <f>IF($A27="GOINFRA",VLOOKUP($B27,[1]GOINFRA!$1:$1048576,3,FALSE),IF($A27="sinapi",VLOOKUP($B27,[1]SINAPI!$1:$1048576,3,FALSE),0))</f>
        <v>#N/A</v>
      </c>
      <c r="E27" s="120">
        <v>3</v>
      </c>
      <c r="F27" s="121"/>
      <c r="G27" s="122">
        <f t="shared" si="1"/>
        <v>0</v>
      </c>
      <c r="H27" s="102"/>
      <c r="I27" s="102"/>
      <c r="J27" s="102"/>
      <c r="K27" s="102"/>
    </row>
    <row r="28" spans="1:11" ht="12.75" customHeight="1">
      <c r="A28" s="117" t="s">
        <v>191</v>
      </c>
      <c r="B28" s="118" t="s">
        <v>1152</v>
      </c>
      <c r="C28" s="119" t="s">
        <v>1811</v>
      </c>
      <c r="D28" s="118" t="s">
        <v>146</v>
      </c>
      <c r="E28" s="120">
        <v>3</v>
      </c>
      <c r="F28" s="121"/>
      <c r="G28" s="122">
        <f t="shared" si="1"/>
        <v>0</v>
      </c>
      <c r="H28" s="102"/>
      <c r="I28" s="102"/>
      <c r="J28" s="102"/>
      <c r="K28" s="102"/>
    </row>
    <row r="29" spans="1:11" ht="12.75" customHeight="1">
      <c r="A29" s="117" t="s">
        <v>191</v>
      </c>
      <c r="B29" s="118" t="s">
        <v>1152</v>
      </c>
      <c r="C29" s="119" t="s">
        <v>1812</v>
      </c>
      <c r="D29" s="118" t="s">
        <v>146</v>
      </c>
      <c r="E29" s="120">
        <v>1</v>
      </c>
      <c r="F29" s="121"/>
      <c r="G29" s="122">
        <f t="shared" si="1"/>
        <v>0</v>
      </c>
      <c r="H29" s="102"/>
      <c r="I29" s="102"/>
      <c r="J29" s="102"/>
      <c r="K29" s="102"/>
    </row>
    <row r="30" spans="1:11" ht="12.75" customHeight="1">
      <c r="A30" s="117" t="s">
        <v>191</v>
      </c>
      <c r="B30" s="118" t="s">
        <v>1152</v>
      </c>
      <c r="C30" s="119" t="s">
        <v>1813</v>
      </c>
      <c r="D30" s="118" t="s">
        <v>146</v>
      </c>
      <c r="E30" s="120">
        <v>1</v>
      </c>
      <c r="F30" s="121"/>
      <c r="G30" s="122">
        <f t="shared" si="1"/>
        <v>0</v>
      </c>
      <c r="H30" s="102"/>
      <c r="I30" s="102"/>
      <c r="J30" s="102"/>
      <c r="K30" s="102"/>
    </row>
    <row r="31" spans="1:11" ht="12.75" customHeight="1">
      <c r="A31" s="117" t="s">
        <v>191</v>
      </c>
      <c r="B31" s="118" t="s">
        <v>1152</v>
      </c>
      <c r="C31" s="119" t="s">
        <v>1814</v>
      </c>
      <c r="D31" s="118" t="s">
        <v>146</v>
      </c>
      <c r="E31" s="120">
        <v>1</v>
      </c>
      <c r="F31" s="121"/>
      <c r="G31" s="122">
        <f t="shared" si="1"/>
        <v>0</v>
      </c>
      <c r="H31" s="102"/>
      <c r="I31" s="102"/>
      <c r="J31" s="102"/>
      <c r="K31" s="102"/>
    </row>
    <row r="32" spans="1:11" ht="12.75" customHeight="1">
      <c r="A32" s="117" t="s">
        <v>191</v>
      </c>
      <c r="B32" s="118" t="s">
        <v>1152</v>
      </c>
      <c r="C32" s="119" t="s">
        <v>1815</v>
      </c>
      <c r="D32" s="118" t="s">
        <v>146</v>
      </c>
      <c r="E32" s="120">
        <v>1</v>
      </c>
      <c r="F32" s="121"/>
      <c r="G32" s="122">
        <f t="shared" si="1"/>
        <v>0</v>
      </c>
      <c r="H32" s="102"/>
      <c r="I32" s="102"/>
      <c r="J32" s="102"/>
      <c r="K32" s="102"/>
    </row>
    <row r="33" spans="1:11" ht="12.75" customHeight="1">
      <c r="A33" s="117" t="s">
        <v>191</v>
      </c>
      <c r="B33" s="118" t="s">
        <v>1152</v>
      </c>
      <c r="C33" s="119" t="s">
        <v>1816</v>
      </c>
      <c r="D33" s="118" t="s">
        <v>140</v>
      </c>
      <c r="E33" s="120">
        <v>8</v>
      </c>
      <c r="F33" s="121"/>
      <c r="G33" s="122">
        <f t="shared" si="1"/>
        <v>0</v>
      </c>
      <c r="H33" s="102"/>
      <c r="I33" s="102"/>
      <c r="J33" s="102"/>
      <c r="K33" s="102"/>
    </row>
    <row r="34" spans="1:11" ht="12.75" customHeight="1">
      <c r="A34" s="117" t="s">
        <v>191</v>
      </c>
      <c r="B34" s="118" t="s">
        <v>1152</v>
      </c>
      <c r="C34" s="119" t="s">
        <v>1817</v>
      </c>
      <c r="D34" s="118" t="s">
        <v>146</v>
      </c>
      <c r="E34" s="120">
        <v>3</v>
      </c>
      <c r="F34" s="121"/>
      <c r="G34" s="122">
        <f t="shared" si="1"/>
        <v>0</v>
      </c>
      <c r="H34" s="102"/>
      <c r="I34" s="102"/>
      <c r="J34" s="102"/>
      <c r="K34" s="102"/>
    </row>
    <row r="35" spans="1:11" ht="12.75" customHeight="1">
      <c r="A35" s="117" t="s">
        <v>191</v>
      </c>
      <c r="B35" s="118" t="s">
        <v>1152</v>
      </c>
      <c r="C35" s="119" t="s">
        <v>1818</v>
      </c>
      <c r="D35" s="118" t="s">
        <v>146</v>
      </c>
      <c r="E35" s="120">
        <v>3</v>
      </c>
      <c r="F35" s="121"/>
      <c r="G35" s="122">
        <f t="shared" si="1"/>
        <v>0</v>
      </c>
      <c r="H35" s="102"/>
      <c r="I35" s="102"/>
      <c r="J35" s="102"/>
      <c r="K35" s="102"/>
    </row>
    <row r="36" spans="1:11" ht="12.75" customHeight="1">
      <c r="A36" s="155" t="s">
        <v>1819</v>
      </c>
      <c r="B36" s="152"/>
      <c r="C36" s="152"/>
      <c r="D36" s="152"/>
      <c r="E36" s="152"/>
      <c r="F36" s="156"/>
      <c r="G36" s="122">
        <f>SUM(G12:G35)</f>
        <v>0</v>
      </c>
      <c r="H36" s="102"/>
      <c r="I36" s="102"/>
      <c r="J36" s="102"/>
      <c r="K36" s="102"/>
    </row>
    <row r="37" spans="1:11" ht="12.75" customHeight="1">
      <c r="A37" s="151"/>
      <c r="B37" s="152"/>
      <c r="C37" s="152"/>
      <c r="D37" s="152"/>
      <c r="E37" s="152"/>
      <c r="F37" s="152"/>
      <c r="G37" s="153"/>
      <c r="H37" s="102"/>
      <c r="I37" s="102"/>
      <c r="J37" s="102"/>
      <c r="K37" s="102"/>
    </row>
    <row r="38" spans="1:11" ht="12.75" customHeight="1">
      <c r="A38" s="162" t="s">
        <v>1820</v>
      </c>
      <c r="B38" s="152"/>
      <c r="C38" s="152"/>
      <c r="D38" s="152"/>
      <c r="E38" s="152"/>
      <c r="F38" s="156"/>
      <c r="G38" s="116">
        <f>G10+G36</f>
        <v>0</v>
      </c>
      <c r="H38" s="102"/>
      <c r="I38" s="102"/>
      <c r="J38" s="102"/>
      <c r="K38" s="102"/>
    </row>
    <row r="39" spans="1:11" ht="12.75" customHeight="1">
      <c r="A39" s="163"/>
      <c r="B39" s="152"/>
      <c r="C39" s="152"/>
      <c r="D39" s="152"/>
      <c r="E39" s="152"/>
      <c r="F39" s="152"/>
      <c r="G39" s="153"/>
      <c r="H39" s="102"/>
      <c r="I39" s="102"/>
      <c r="J39" s="102"/>
      <c r="K39" s="102"/>
    </row>
    <row r="40" spans="1:11" ht="28.5" customHeight="1">
      <c r="A40" s="109" t="s">
        <v>1164</v>
      </c>
      <c r="B40" s="154" t="s">
        <v>1165</v>
      </c>
      <c r="C40" s="152"/>
      <c r="D40" s="152"/>
      <c r="E40" s="152"/>
      <c r="F40" s="152"/>
      <c r="G40" s="153"/>
      <c r="H40" s="110"/>
      <c r="I40" s="110"/>
      <c r="J40" s="110"/>
      <c r="K40" s="110"/>
    </row>
    <row r="41" spans="1:11" ht="12.75" customHeight="1">
      <c r="A41" s="111"/>
      <c r="B41" s="112" t="s">
        <v>1152</v>
      </c>
      <c r="C41" s="113" t="s">
        <v>1806</v>
      </c>
      <c r="D41" s="112" t="s">
        <v>1152</v>
      </c>
      <c r="E41" s="114" t="s">
        <v>1152</v>
      </c>
      <c r="F41" s="115" t="s">
        <v>1152</v>
      </c>
      <c r="G41" s="116" t="s">
        <v>1152</v>
      </c>
      <c r="H41" s="110"/>
      <c r="I41" s="110"/>
      <c r="J41" s="110"/>
      <c r="K41" s="110"/>
    </row>
    <row r="42" spans="1:11" ht="12.75" customHeight="1">
      <c r="A42" s="117" t="s">
        <v>24</v>
      </c>
      <c r="B42" s="118">
        <v>12</v>
      </c>
      <c r="C42" s="119" t="e">
        <f>IF($A42="GOINFRA",VLOOKUP($B42,[1]GOINFRA!$1:$1048576,2,FALSE),IF($A42="sinapi",VLOOKUP($B42,[1]SINAPI!$1:$1048576,2,FALSE),0))</f>
        <v>#N/A</v>
      </c>
      <c r="D42" s="118" t="e">
        <f>IF($A42="GOINFRA",VLOOKUP($B42,[1]GOINFRA!$1:$1048576,3,FALSE),IF($A42="sinapi",VLOOKUP($B42,[1]SINAPI!$1:$1048576,3,FALSE),0))</f>
        <v>#N/A</v>
      </c>
      <c r="E42" s="120">
        <v>0.05</v>
      </c>
      <c r="F42" s="121"/>
      <c r="G42" s="122">
        <f t="shared" ref="G42:G44" si="2">F42*E42</f>
        <v>0</v>
      </c>
      <c r="H42" s="102"/>
      <c r="I42" s="102"/>
      <c r="J42" s="102"/>
      <c r="K42" s="102"/>
    </row>
    <row r="43" spans="1:11" ht="12.75" customHeight="1">
      <c r="A43" s="117" t="s">
        <v>24</v>
      </c>
      <c r="B43" s="118">
        <v>8</v>
      </c>
      <c r="C43" s="119" t="e">
        <f>IF($A43="GOINFRA",VLOOKUP($B43,[1]GOINFRA!$1:$1048576,2,FALSE),IF($A43="sinapi",VLOOKUP($B43,[1]SINAPI!$1:$1048576,2,FALSE),0))</f>
        <v>#N/A</v>
      </c>
      <c r="D43" s="118" t="e">
        <f>IF($A43="GOINFRA",VLOOKUP($B43,[1]GOINFRA!$1:$1048576,3,FALSE),IF($A43="sinapi",VLOOKUP($B43,[1]SINAPI!$1:$1048576,3,FALSE),0))</f>
        <v>#N/A</v>
      </c>
      <c r="E43" s="120">
        <v>0.05</v>
      </c>
      <c r="F43" s="121"/>
      <c r="G43" s="122">
        <f t="shared" si="2"/>
        <v>0</v>
      </c>
      <c r="H43" s="102"/>
      <c r="I43" s="102"/>
      <c r="J43" s="102"/>
      <c r="K43" s="102"/>
    </row>
    <row r="44" spans="1:11" ht="12.75" customHeight="1">
      <c r="A44" s="117" t="s">
        <v>24</v>
      </c>
      <c r="B44" s="118">
        <v>72080</v>
      </c>
      <c r="C44" s="119" t="e">
        <f>IF($A44="GOINFRA",VLOOKUP($B44,[1]GOINFRA!$1:$1048576,2,FALSE),IF($A44="sinapi",VLOOKUP($B44,[1]SINAPI!$1:$1048576,2,FALSE),0))</f>
        <v>#N/A</v>
      </c>
      <c r="D44" s="118" t="e">
        <f>IF($A44="GOINFRA",VLOOKUP($B44,[1]GOINFRA!$1:$1048576,3,FALSE),IF($A44="sinapi",VLOOKUP($B44,[1]SINAPI!$1:$1048576,3,FALSE),0))</f>
        <v>#N/A</v>
      </c>
      <c r="E44" s="120">
        <v>0.05</v>
      </c>
      <c r="F44" s="121"/>
      <c r="G44" s="122">
        <f t="shared" si="2"/>
        <v>0</v>
      </c>
      <c r="H44" s="102"/>
      <c r="I44" s="102"/>
      <c r="J44" s="102"/>
      <c r="K44" s="102"/>
    </row>
    <row r="45" spans="1:11" ht="12.75" customHeight="1">
      <c r="A45" s="155" t="s">
        <v>1807</v>
      </c>
      <c r="B45" s="152"/>
      <c r="C45" s="152"/>
      <c r="D45" s="152"/>
      <c r="E45" s="152"/>
      <c r="F45" s="156"/>
      <c r="G45" s="122">
        <f>SUM(G42:G44)</f>
        <v>0</v>
      </c>
      <c r="H45" s="102"/>
      <c r="I45" s="102"/>
      <c r="J45" s="102"/>
      <c r="K45" s="102"/>
    </row>
    <row r="46" spans="1:11" ht="12.75" customHeight="1">
      <c r="A46" s="111"/>
      <c r="B46" s="112" t="s">
        <v>1152</v>
      </c>
      <c r="C46" s="113" t="s">
        <v>1808</v>
      </c>
      <c r="D46" s="112" t="s">
        <v>1152</v>
      </c>
      <c r="E46" s="114" t="s">
        <v>1152</v>
      </c>
      <c r="F46" s="115" t="s">
        <v>1152</v>
      </c>
      <c r="G46" s="116" t="s">
        <v>1152</v>
      </c>
      <c r="H46" s="110"/>
      <c r="I46" s="110"/>
      <c r="J46" s="110"/>
      <c r="K46" s="110"/>
    </row>
    <row r="47" spans="1:11" ht="12.75" customHeight="1">
      <c r="A47" s="117" t="s">
        <v>191</v>
      </c>
      <c r="B47" s="118" t="s">
        <v>1152</v>
      </c>
      <c r="C47" s="119" t="s">
        <v>1816</v>
      </c>
      <c r="D47" s="118" t="s">
        <v>140</v>
      </c>
      <c r="E47" s="120">
        <v>1.05</v>
      </c>
      <c r="F47" s="121"/>
      <c r="G47" s="122">
        <f>F47*E47</f>
        <v>0</v>
      </c>
      <c r="H47" s="102"/>
      <c r="I47" s="102"/>
      <c r="J47" s="102"/>
      <c r="K47" s="102"/>
    </row>
    <row r="48" spans="1:11" ht="12.75" customHeight="1">
      <c r="A48" s="155" t="s">
        <v>1819</v>
      </c>
      <c r="B48" s="152"/>
      <c r="C48" s="152"/>
      <c r="D48" s="152"/>
      <c r="E48" s="152"/>
      <c r="F48" s="156"/>
      <c r="G48" s="122">
        <f>SUM(G47)</f>
        <v>0</v>
      </c>
      <c r="H48" s="102"/>
      <c r="I48" s="102"/>
      <c r="J48" s="102"/>
      <c r="K48" s="102"/>
    </row>
    <row r="49" spans="1:11" ht="12.75" customHeight="1">
      <c r="A49" s="151"/>
      <c r="B49" s="152"/>
      <c r="C49" s="152"/>
      <c r="D49" s="152"/>
      <c r="E49" s="152"/>
      <c r="F49" s="152"/>
      <c r="G49" s="153"/>
      <c r="H49" s="102"/>
      <c r="I49" s="102"/>
      <c r="J49" s="102"/>
      <c r="K49" s="102"/>
    </row>
    <row r="50" spans="1:11" ht="12.75" customHeight="1">
      <c r="A50" s="162" t="s">
        <v>1821</v>
      </c>
      <c r="B50" s="152"/>
      <c r="C50" s="152"/>
      <c r="D50" s="152"/>
      <c r="E50" s="152"/>
      <c r="F50" s="156"/>
      <c r="G50" s="116">
        <f>G45+G48</f>
        <v>0</v>
      </c>
      <c r="H50" s="102"/>
      <c r="I50" s="102"/>
      <c r="J50" s="102"/>
      <c r="K50" s="102"/>
    </row>
    <row r="51" spans="1:11" ht="12.75" customHeight="1">
      <c r="A51" s="163"/>
      <c r="B51" s="152"/>
      <c r="C51" s="152"/>
      <c r="D51" s="152"/>
      <c r="E51" s="152"/>
      <c r="F51" s="152"/>
      <c r="G51" s="153"/>
      <c r="H51" s="102"/>
      <c r="I51" s="102"/>
      <c r="J51" s="102"/>
      <c r="K51" s="102"/>
    </row>
    <row r="52" spans="1:11" ht="28.5" customHeight="1">
      <c r="A52" s="109" t="s">
        <v>1167</v>
      </c>
      <c r="B52" s="154" t="s">
        <v>1168</v>
      </c>
      <c r="C52" s="152"/>
      <c r="D52" s="152"/>
      <c r="E52" s="152"/>
      <c r="F52" s="152"/>
      <c r="G52" s="153"/>
      <c r="H52" s="110"/>
      <c r="I52" s="110"/>
      <c r="J52" s="110"/>
      <c r="K52" s="110"/>
    </row>
    <row r="53" spans="1:11" ht="12.75" customHeight="1">
      <c r="A53" s="111"/>
      <c r="B53" s="112" t="s">
        <v>1152</v>
      </c>
      <c r="C53" s="113" t="s">
        <v>1806</v>
      </c>
      <c r="D53" s="112" t="s">
        <v>1152</v>
      </c>
      <c r="E53" s="114" t="s">
        <v>1152</v>
      </c>
      <c r="F53" s="115" t="s">
        <v>1152</v>
      </c>
      <c r="G53" s="116" t="s">
        <v>1152</v>
      </c>
      <c r="H53" s="110"/>
      <c r="I53" s="110"/>
      <c r="J53" s="110"/>
      <c r="K53" s="110"/>
    </row>
    <row r="54" spans="1:11" ht="12.75" customHeight="1">
      <c r="A54" s="117" t="s">
        <v>24</v>
      </c>
      <c r="B54" s="118">
        <v>12</v>
      </c>
      <c r="C54" s="119" t="e">
        <f>IF($A54="GOINFRA",VLOOKUP($B54,[1]GOINFRA!$1:$1048576,2,FALSE),IF($A54="sinapi",VLOOKUP($B54,[1]SINAPI!$1:$1048576,2,FALSE),0))</f>
        <v>#N/A</v>
      </c>
      <c r="D54" s="118" t="e">
        <f>IF($A54="GOINFRA",VLOOKUP($B54,[1]GOINFRA!$1:$1048576,3,FALSE),IF($A54="sinapi",VLOOKUP($B54,[1]SINAPI!$1:$1048576,3,FALSE),0))</f>
        <v>#N/A</v>
      </c>
      <c r="E54" s="120">
        <v>0.04</v>
      </c>
      <c r="F54" s="121"/>
      <c r="G54" s="122">
        <f t="shared" ref="G54:G56" si="3">F54*E54</f>
        <v>0</v>
      </c>
      <c r="H54" s="102"/>
      <c r="I54" s="102"/>
      <c r="J54" s="102"/>
      <c r="K54" s="102"/>
    </row>
    <row r="55" spans="1:11" ht="12.75" customHeight="1">
      <c r="A55" s="117" t="s">
        <v>24</v>
      </c>
      <c r="B55" s="118">
        <v>8</v>
      </c>
      <c r="C55" s="119" t="e">
        <f>IF($A55="GOINFRA",VLOOKUP($B55,[1]GOINFRA!$1:$1048576,2,FALSE),IF($A55="sinapi",VLOOKUP($B55,[1]SINAPI!$1:$1048576,2,FALSE),0))</f>
        <v>#N/A</v>
      </c>
      <c r="D55" s="118" t="e">
        <f>IF($A55="GOINFRA",VLOOKUP($B55,[1]GOINFRA!$1:$1048576,3,FALSE),IF($A55="sinapi",VLOOKUP($B55,[1]SINAPI!$1:$1048576,3,FALSE),0))</f>
        <v>#N/A</v>
      </c>
      <c r="E55" s="120">
        <v>0.04</v>
      </c>
      <c r="F55" s="121"/>
      <c r="G55" s="122">
        <f t="shared" si="3"/>
        <v>0</v>
      </c>
      <c r="H55" s="102"/>
      <c r="I55" s="102"/>
      <c r="J55" s="102"/>
      <c r="K55" s="102"/>
    </row>
    <row r="56" spans="1:11" ht="12.75" customHeight="1">
      <c r="A56" s="117" t="s">
        <v>24</v>
      </c>
      <c r="B56" s="118">
        <v>72080</v>
      </c>
      <c r="C56" s="119" t="e">
        <f>IF($A56="GOINFRA",VLOOKUP($B56,[1]GOINFRA!$1:$1048576,2,FALSE),IF($A56="sinapi",VLOOKUP($B56,[1]SINAPI!$1:$1048576,2,FALSE),0))</f>
        <v>#N/A</v>
      </c>
      <c r="D56" s="118" t="e">
        <f>IF($A56="GOINFRA",VLOOKUP($B56,[1]GOINFRA!$1:$1048576,3,FALSE),IF($A56="sinapi",VLOOKUP($B56,[1]SINAPI!$1:$1048576,3,FALSE),0))</f>
        <v>#N/A</v>
      </c>
      <c r="E56" s="120">
        <v>0.04</v>
      </c>
      <c r="F56" s="121"/>
      <c r="G56" s="122">
        <f t="shared" si="3"/>
        <v>0</v>
      </c>
      <c r="H56" s="102"/>
      <c r="I56" s="102"/>
      <c r="J56" s="102"/>
      <c r="K56" s="102"/>
    </row>
    <row r="57" spans="1:11" ht="12.75" customHeight="1">
      <c r="A57" s="155" t="s">
        <v>1807</v>
      </c>
      <c r="B57" s="152"/>
      <c r="C57" s="152"/>
      <c r="D57" s="152"/>
      <c r="E57" s="152"/>
      <c r="F57" s="156"/>
      <c r="G57" s="122">
        <f>SUM(G54:G56)</f>
        <v>0</v>
      </c>
      <c r="H57" s="102"/>
      <c r="I57" s="102"/>
      <c r="J57" s="102"/>
      <c r="K57" s="102"/>
    </row>
    <row r="58" spans="1:11" ht="12.75" customHeight="1">
      <c r="A58" s="111"/>
      <c r="B58" s="112" t="s">
        <v>1152</v>
      </c>
      <c r="C58" s="113" t="s">
        <v>1808</v>
      </c>
      <c r="D58" s="112" t="s">
        <v>1152</v>
      </c>
      <c r="E58" s="114" t="s">
        <v>1152</v>
      </c>
      <c r="F58" s="115" t="s">
        <v>1152</v>
      </c>
      <c r="G58" s="116" t="s">
        <v>1152</v>
      </c>
      <c r="H58" s="110"/>
      <c r="I58" s="110"/>
      <c r="J58" s="110"/>
      <c r="K58" s="110"/>
    </row>
    <row r="59" spans="1:11" ht="12.75" customHeight="1">
      <c r="A59" s="117" t="s">
        <v>191</v>
      </c>
      <c r="B59" s="118" t="s">
        <v>1152</v>
      </c>
      <c r="C59" s="119" t="s">
        <v>1822</v>
      </c>
      <c r="D59" s="118" t="s">
        <v>140</v>
      </c>
      <c r="E59" s="120">
        <v>1.05</v>
      </c>
      <c r="F59" s="121"/>
      <c r="G59" s="122">
        <f>F59*E59</f>
        <v>0</v>
      </c>
      <c r="H59" s="102"/>
      <c r="I59" s="102"/>
      <c r="J59" s="102"/>
      <c r="K59" s="102"/>
    </row>
    <row r="60" spans="1:11" ht="12.75" customHeight="1">
      <c r="A60" s="155" t="s">
        <v>1819</v>
      </c>
      <c r="B60" s="152"/>
      <c r="C60" s="152"/>
      <c r="D60" s="152"/>
      <c r="E60" s="152"/>
      <c r="F60" s="156"/>
      <c r="G60" s="122">
        <f>SUM(G59)</f>
        <v>0</v>
      </c>
      <c r="H60" s="102"/>
      <c r="I60" s="102"/>
      <c r="J60" s="102"/>
      <c r="K60" s="102"/>
    </row>
    <row r="61" spans="1:11" ht="12.75" customHeight="1">
      <c r="A61" s="151"/>
      <c r="B61" s="152"/>
      <c r="C61" s="152"/>
      <c r="D61" s="152"/>
      <c r="E61" s="152"/>
      <c r="F61" s="152"/>
      <c r="G61" s="153"/>
      <c r="H61" s="102"/>
      <c r="I61" s="102"/>
      <c r="J61" s="102"/>
      <c r="K61" s="102"/>
    </row>
    <row r="62" spans="1:11" ht="12.75" customHeight="1">
      <c r="A62" s="162" t="s">
        <v>1823</v>
      </c>
      <c r="B62" s="152"/>
      <c r="C62" s="152"/>
      <c r="D62" s="152"/>
      <c r="E62" s="152"/>
      <c r="F62" s="156"/>
      <c r="G62" s="116">
        <f>G57+G60</f>
        <v>0</v>
      </c>
      <c r="H62" s="102"/>
      <c r="I62" s="102"/>
      <c r="J62" s="102"/>
      <c r="K62" s="102"/>
    </row>
    <row r="63" spans="1:11" ht="12.75" customHeight="1">
      <c r="A63" s="163"/>
      <c r="B63" s="152"/>
      <c r="C63" s="152"/>
      <c r="D63" s="152"/>
      <c r="E63" s="152"/>
      <c r="F63" s="152"/>
      <c r="G63" s="153"/>
      <c r="H63" s="102"/>
      <c r="I63" s="102"/>
      <c r="J63" s="102"/>
      <c r="K63" s="102"/>
    </row>
    <row r="64" spans="1:11" ht="28.5" customHeight="1">
      <c r="A64" s="109" t="s">
        <v>1170</v>
      </c>
      <c r="B64" s="154" t="s">
        <v>1171</v>
      </c>
      <c r="C64" s="152"/>
      <c r="D64" s="152"/>
      <c r="E64" s="152"/>
      <c r="F64" s="152"/>
      <c r="G64" s="153"/>
      <c r="H64" s="110"/>
      <c r="I64" s="110"/>
      <c r="J64" s="110"/>
      <c r="K64" s="110"/>
    </row>
    <row r="65" spans="1:11" ht="12.75" customHeight="1">
      <c r="A65" s="111"/>
      <c r="B65" s="112" t="s">
        <v>1152</v>
      </c>
      <c r="C65" s="113" t="s">
        <v>1806</v>
      </c>
      <c r="D65" s="112" t="s">
        <v>1152</v>
      </c>
      <c r="E65" s="114" t="s">
        <v>1152</v>
      </c>
      <c r="F65" s="115" t="s">
        <v>1152</v>
      </c>
      <c r="G65" s="116" t="s">
        <v>1152</v>
      </c>
      <c r="H65" s="110"/>
      <c r="I65" s="110"/>
      <c r="J65" s="110"/>
      <c r="K65" s="110"/>
    </row>
    <row r="66" spans="1:11" ht="12.75" customHeight="1">
      <c r="A66" s="117" t="s">
        <v>24</v>
      </c>
      <c r="B66" s="118">
        <v>12</v>
      </c>
      <c r="C66" s="119" t="e">
        <f>IF($A66="GOINFRA",VLOOKUP($B66,[1]GOINFRA!$1:$1048576,2,FALSE),IF($A66="sinapi",VLOOKUP($B66,[1]SINAPI!$1:$1048576,2,FALSE),0))</f>
        <v>#N/A</v>
      </c>
      <c r="D66" s="118" t="e">
        <f>IF($A66="GOINFRA",VLOOKUP($B66,[1]GOINFRA!$1:$1048576,3,FALSE),IF($A66="sinapi",VLOOKUP($B66,[1]SINAPI!$1:$1048576,3,FALSE),0))</f>
        <v>#N/A</v>
      </c>
      <c r="E66" s="120">
        <v>0.08</v>
      </c>
      <c r="F66" s="121"/>
      <c r="G66" s="122">
        <f t="shared" ref="G66:G68" si="4">F66*E66</f>
        <v>0</v>
      </c>
      <c r="H66" s="102"/>
      <c r="I66" s="102"/>
      <c r="J66" s="102"/>
      <c r="K66" s="102"/>
    </row>
    <row r="67" spans="1:11" ht="12.75" customHeight="1">
      <c r="A67" s="117" t="s">
        <v>24</v>
      </c>
      <c r="B67" s="118">
        <v>8</v>
      </c>
      <c r="C67" s="119" t="e">
        <f>IF($A67="GOINFRA",VLOOKUP($B67,[1]GOINFRA!$1:$1048576,2,FALSE),IF($A67="sinapi",VLOOKUP($B67,[1]SINAPI!$1:$1048576,2,FALSE),0))</f>
        <v>#N/A</v>
      </c>
      <c r="D67" s="118" t="e">
        <f>IF($A67="GOINFRA",VLOOKUP($B67,[1]GOINFRA!$1:$1048576,3,FALSE),IF($A67="sinapi",VLOOKUP($B67,[1]SINAPI!$1:$1048576,3,FALSE),0))</f>
        <v>#N/A</v>
      </c>
      <c r="E67" s="120">
        <v>0.08</v>
      </c>
      <c r="F67" s="121"/>
      <c r="G67" s="122">
        <f t="shared" si="4"/>
        <v>0</v>
      </c>
      <c r="H67" s="102"/>
      <c r="I67" s="102"/>
      <c r="J67" s="102"/>
      <c r="K67" s="102"/>
    </row>
    <row r="68" spans="1:11" ht="12.75" customHeight="1">
      <c r="A68" s="117" t="s">
        <v>24</v>
      </c>
      <c r="B68" s="118">
        <v>72080</v>
      </c>
      <c r="C68" s="119" t="e">
        <f>IF($A68="GOINFRA",VLOOKUP($B68,[1]GOINFRA!$1:$1048576,2,FALSE),IF($A68="sinapi",VLOOKUP($B68,[1]SINAPI!$1:$1048576,2,FALSE),0))</f>
        <v>#N/A</v>
      </c>
      <c r="D68" s="118" t="e">
        <f>IF($A68="GOINFRA",VLOOKUP($B68,[1]GOINFRA!$1:$1048576,3,FALSE),IF($A68="sinapi",VLOOKUP($B68,[1]SINAPI!$1:$1048576,3,FALSE),0))</f>
        <v>#N/A</v>
      </c>
      <c r="E68" s="120">
        <v>0.08</v>
      </c>
      <c r="F68" s="121"/>
      <c r="G68" s="122">
        <f t="shared" si="4"/>
        <v>0</v>
      </c>
      <c r="H68" s="102"/>
      <c r="I68" s="102"/>
      <c r="J68" s="102"/>
      <c r="K68" s="102"/>
    </row>
    <row r="69" spans="1:11" ht="12.75" customHeight="1">
      <c r="A69" s="155" t="s">
        <v>1807</v>
      </c>
      <c r="B69" s="152"/>
      <c r="C69" s="152"/>
      <c r="D69" s="152"/>
      <c r="E69" s="152"/>
      <c r="F69" s="156"/>
      <c r="G69" s="122">
        <f>SUM(G66:G68)</f>
        <v>0</v>
      </c>
      <c r="H69" s="102"/>
      <c r="I69" s="102"/>
      <c r="J69" s="102"/>
      <c r="K69" s="102"/>
    </row>
    <row r="70" spans="1:11" ht="12.75" customHeight="1">
      <c r="A70" s="111"/>
      <c r="B70" s="112" t="s">
        <v>1152</v>
      </c>
      <c r="C70" s="113" t="s">
        <v>1808</v>
      </c>
      <c r="D70" s="112" t="s">
        <v>1152</v>
      </c>
      <c r="E70" s="114" t="s">
        <v>1152</v>
      </c>
      <c r="F70" s="115" t="s">
        <v>1152</v>
      </c>
      <c r="G70" s="116" t="s">
        <v>1152</v>
      </c>
      <c r="H70" s="110"/>
      <c r="I70" s="110"/>
      <c r="J70" s="110"/>
      <c r="K70" s="110"/>
    </row>
    <row r="71" spans="1:11" ht="12.75" customHeight="1">
      <c r="A71" s="117" t="s">
        <v>191</v>
      </c>
      <c r="B71" s="118" t="s">
        <v>1152</v>
      </c>
      <c r="C71" s="119" t="s">
        <v>1812</v>
      </c>
      <c r="D71" s="118" t="s">
        <v>146</v>
      </c>
      <c r="E71" s="120">
        <v>1</v>
      </c>
      <c r="F71" s="121"/>
      <c r="G71" s="122">
        <f t="shared" ref="G71:G72" si="5">F71*E71</f>
        <v>0</v>
      </c>
      <c r="H71" s="102"/>
      <c r="I71" s="102"/>
      <c r="J71" s="102"/>
      <c r="K71" s="102"/>
    </row>
    <row r="72" spans="1:11" ht="12.75" customHeight="1">
      <c r="A72" s="117" t="s">
        <v>191</v>
      </c>
      <c r="B72" s="118" t="s">
        <v>1152</v>
      </c>
      <c r="C72" s="119" t="s">
        <v>1811</v>
      </c>
      <c r="D72" s="118" t="s">
        <v>146</v>
      </c>
      <c r="E72" s="120">
        <v>4</v>
      </c>
      <c r="F72" s="121"/>
      <c r="G72" s="122">
        <f t="shared" si="5"/>
        <v>0</v>
      </c>
      <c r="H72" s="102"/>
      <c r="I72" s="102"/>
      <c r="J72" s="102"/>
      <c r="K72" s="102"/>
    </row>
    <row r="73" spans="1:11" ht="12.75" customHeight="1">
      <c r="A73" s="155" t="s">
        <v>1819</v>
      </c>
      <c r="B73" s="152"/>
      <c r="C73" s="152"/>
      <c r="D73" s="152"/>
      <c r="E73" s="152"/>
      <c r="F73" s="156"/>
      <c r="G73" s="122">
        <f>SUM(G71:G72)</f>
        <v>0</v>
      </c>
      <c r="H73" s="102"/>
      <c r="I73" s="102"/>
      <c r="J73" s="102"/>
      <c r="K73" s="102"/>
    </row>
    <row r="74" spans="1:11" ht="12.75" customHeight="1">
      <c r="A74" s="151"/>
      <c r="B74" s="152"/>
      <c r="C74" s="152"/>
      <c r="D74" s="152"/>
      <c r="E74" s="152"/>
      <c r="F74" s="152"/>
      <c r="G74" s="153"/>
      <c r="H74" s="102"/>
      <c r="I74" s="102"/>
      <c r="J74" s="102"/>
      <c r="K74" s="102"/>
    </row>
    <row r="75" spans="1:11" ht="12.75" customHeight="1">
      <c r="A75" s="162" t="s">
        <v>1824</v>
      </c>
      <c r="B75" s="152"/>
      <c r="C75" s="152"/>
      <c r="D75" s="152"/>
      <c r="E75" s="152"/>
      <c r="F75" s="156"/>
      <c r="G75" s="116">
        <f>G69+G73</f>
        <v>0</v>
      </c>
      <c r="H75" s="102"/>
      <c r="I75" s="102"/>
      <c r="J75" s="102"/>
      <c r="K75" s="102"/>
    </row>
    <row r="76" spans="1:11" ht="12.75" customHeight="1">
      <c r="A76" s="163"/>
      <c r="B76" s="152"/>
      <c r="C76" s="152"/>
      <c r="D76" s="152"/>
      <c r="E76" s="152"/>
      <c r="F76" s="152"/>
      <c r="G76" s="153"/>
      <c r="H76" s="102"/>
      <c r="I76" s="102"/>
      <c r="J76" s="102"/>
      <c r="K76" s="102"/>
    </row>
    <row r="77" spans="1:11" ht="28.5" customHeight="1">
      <c r="A77" s="109" t="s">
        <v>1181</v>
      </c>
      <c r="B77" s="154" t="s">
        <v>1182</v>
      </c>
      <c r="C77" s="152"/>
      <c r="D77" s="152"/>
      <c r="E77" s="152"/>
      <c r="F77" s="152"/>
      <c r="G77" s="153"/>
      <c r="H77" s="110"/>
      <c r="I77" s="110"/>
      <c r="J77" s="110"/>
      <c r="K77" s="110"/>
    </row>
    <row r="78" spans="1:11" ht="12.75" customHeight="1">
      <c r="A78" s="111"/>
      <c r="B78" s="112" t="s">
        <v>1152</v>
      </c>
      <c r="C78" s="113" t="s">
        <v>1806</v>
      </c>
      <c r="D78" s="112" t="s">
        <v>1152</v>
      </c>
      <c r="E78" s="114" t="s">
        <v>1152</v>
      </c>
      <c r="F78" s="115" t="s">
        <v>1152</v>
      </c>
      <c r="G78" s="116" t="s">
        <v>1152</v>
      </c>
      <c r="H78" s="110"/>
      <c r="I78" s="110"/>
      <c r="J78" s="110"/>
      <c r="K78" s="110"/>
    </row>
    <row r="79" spans="1:11" ht="12.75" customHeight="1">
      <c r="A79" s="117" t="s">
        <v>24</v>
      </c>
      <c r="B79" s="118">
        <v>12</v>
      </c>
      <c r="C79" s="119" t="e">
        <f>IF($A79="GOINFRA",VLOOKUP($B79,[1]GOINFRA!$1:$1048576,2,FALSE),IF($A79="sinapi",VLOOKUP($B79,[1]SINAPI!$1:$1048576,2,FALSE),0))</f>
        <v>#N/A</v>
      </c>
      <c r="D79" s="118" t="e">
        <f>IF($A79="GOINFRA",VLOOKUP($B79,[1]GOINFRA!$1:$1048576,3,FALSE),IF($A79="sinapi",VLOOKUP($B79,[1]SINAPI!$1:$1048576,3,FALSE),0))</f>
        <v>#N/A</v>
      </c>
      <c r="E79" s="120">
        <v>3</v>
      </c>
      <c r="F79" s="121"/>
      <c r="G79" s="122">
        <f t="shared" ref="G79:G82" si="6">F79*E79</f>
        <v>0</v>
      </c>
      <c r="H79" s="102"/>
      <c r="I79" s="102"/>
      <c r="J79" s="102"/>
      <c r="K79" s="102"/>
    </row>
    <row r="80" spans="1:11" ht="12.75" customHeight="1">
      <c r="A80" s="117" t="s">
        <v>24</v>
      </c>
      <c r="B80" s="118">
        <v>8</v>
      </c>
      <c r="C80" s="119" t="e">
        <f>IF($A80="GOINFRA",VLOOKUP($B80,[1]GOINFRA!$1:$1048576,2,FALSE),IF($A80="sinapi",VLOOKUP($B80,[1]SINAPI!$1:$1048576,2,FALSE),0))</f>
        <v>#N/A</v>
      </c>
      <c r="D80" s="118" t="e">
        <f>IF($A80="GOINFRA",VLOOKUP($B80,[1]GOINFRA!$1:$1048576,3,FALSE),IF($A80="sinapi",VLOOKUP($B80,[1]SINAPI!$1:$1048576,3,FALSE),0))</f>
        <v>#N/A</v>
      </c>
      <c r="E80" s="120">
        <v>3</v>
      </c>
      <c r="F80" s="121"/>
      <c r="G80" s="122">
        <f t="shared" si="6"/>
        <v>0</v>
      </c>
      <c r="H80" s="102"/>
      <c r="I80" s="102"/>
      <c r="J80" s="102"/>
      <c r="K80" s="102"/>
    </row>
    <row r="81" spans="1:11" ht="12.75" customHeight="1">
      <c r="A81" s="117" t="s">
        <v>24</v>
      </c>
      <c r="B81" s="118">
        <v>5</v>
      </c>
      <c r="C81" s="119" t="e">
        <f>IF($A81="GOINFRA",VLOOKUP($B81,[1]GOINFRA!$1:$1048576,2,FALSE),IF($A81="sinapi",VLOOKUP($B81,[1]SINAPI!$1:$1048576,2,FALSE),0))</f>
        <v>#N/A</v>
      </c>
      <c r="D81" s="118" t="e">
        <f>IF($A81="GOINFRA",VLOOKUP($B81,[1]GOINFRA!$1:$1048576,3,FALSE),IF($A81="sinapi",VLOOKUP($B81,[1]SINAPI!$1:$1048576,3,FALSE),0))</f>
        <v>#N/A</v>
      </c>
      <c r="E81" s="120">
        <v>1</v>
      </c>
      <c r="F81" s="121"/>
      <c r="G81" s="122">
        <f t="shared" si="6"/>
        <v>0</v>
      </c>
      <c r="H81" s="102"/>
      <c r="I81" s="102"/>
      <c r="J81" s="102"/>
      <c r="K81" s="102"/>
    </row>
    <row r="82" spans="1:11" ht="12.75" customHeight="1">
      <c r="A82" s="117" t="s">
        <v>24</v>
      </c>
      <c r="B82" s="118">
        <v>72080</v>
      </c>
      <c r="C82" s="119" t="e">
        <f>IF($A82="GOINFRA",VLOOKUP($B82,[1]GOINFRA!$1:$1048576,2,FALSE),IF($A82="sinapi",VLOOKUP($B82,[1]SINAPI!$1:$1048576,2,FALSE),0))</f>
        <v>#N/A</v>
      </c>
      <c r="D82" s="118" t="e">
        <f>IF($A82="GOINFRA",VLOOKUP($B82,[1]GOINFRA!$1:$1048576,3,FALSE),IF($A82="sinapi",VLOOKUP($B82,[1]SINAPI!$1:$1048576,3,FALSE),0))</f>
        <v>#N/A</v>
      </c>
      <c r="E82" s="120">
        <v>2</v>
      </c>
      <c r="F82" s="121"/>
      <c r="G82" s="122">
        <f t="shared" si="6"/>
        <v>0</v>
      </c>
      <c r="H82" s="102"/>
      <c r="I82" s="102"/>
      <c r="J82" s="102"/>
      <c r="K82" s="102"/>
    </row>
    <row r="83" spans="1:11" ht="12.75" customHeight="1">
      <c r="A83" s="155" t="s">
        <v>1807</v>
      </c>
      <c r="B83" s="152"/>
      <c r="C83" s="152"/>
      <c r="D83" s="152"/>
      <c r="E83" s="152"/>
      <c r="F83" s="156"/>
      <c r="G83" s="122">
        <f>SUM(G79:G82)</f>
        <v>0</v>
      </c>
      <c r="H83" s="102"/>
      <c r="I83" s="102"/>
      <c r="J83" s="102"/>
      <c r="K83" s="102"/>
    </row>
    <row r="84" spans="1:11" ht="12.75" customHeight="1">
      <c r="A84" s="111"/>
      <c r="B84" s="112" t="s">
        <v>1152</v>
      </c>
      <c r="C84" s="113" t="s">
        <v>1808</v>
      </c>
      <c r="D84" s="112" t="s">
        <v>1152</v>
      </c>
      <c r="E84" s="114" t="s">
        <v>1152</v>
      </c>
      <c r="F84" s="115" t="s">
        <v>1152</v>
      </c>
      <c r="G84" s="116" t="s">
        <v>1152</v>
      </c>
      <c r="H84" s="110"/>
      <c r="I84" s="110"/>
      <c r="J84" s="110"/>
      <c r="K84" s="110"/>
    </row>
    <row r="85" spans="1:11" ht="12.75" customHeight="1">
      <c r="A85" s="117" t="s">
        <v>24</v>
      </c>
      <c r="B85" s="118">
        <v>3964</v>
      </c>
      <c r="C85" s="119" t="e">
        <f>IF($A85="GOINFRA",VLOOKUP($B85,[1]GOINFRA!$1:$1048576,2,FALSE),IF($A85="sinapi",VLOOKUP($B85,[1]SINAPI!$1:$1048576,2,FALSE),0))</f>
        <v>#N/A</v>
      </c>
      <c r="D85" s="118" t="e">
        <f>IF($A85="GOINFRA",VLOOKUP($B85,[1]GOINFRA!$1:$1048576,3,FALSE),IF($A85="sinapi",VLOOKUP($B85,[1]SINAPI!$1:$1048576,3,FALSE),0))</f>
        <v>#N/A</v>
      </c>
      <c r="E85" s="120">
        <v>1</v>
      </c>
      <c r="F85" s="121"/>
      <c r="G85" s="122">
        <f t="shared" ref="G85:G99" si="7">F85*E85</f>
        <v>0</v>
      </c>
      <c r="H85" s="102"/>
      <c r="I85" s="102"/>
      <c r="J85" s="102"/>
      <c r="K85" s="102"/>
    </row>
    <row r="86" spans="1:11" ht="12.75" customHeight="1">
      <c r="A86" s="117" t="s">
        <v>18</v>
      </c>
      <c r="B86" s="118">
        <v>420</v>
      </c>
      <c r="C86" s="119" t="s">
        <v>1809</v>
      </c>
      <c r="D86" s="118" t="e">
        <f>IF($A86="GOINFRA",VLOOKUP($B86,[1]GOINFRA!$1:$1048576,3,FALSE),IF($A86="sinapi",VLOOKUP($B86,[1]SINAPI!$1:$1048576,3,FALSE),0))</f>
        <v>#N/A</v>
      </c>
      <c r="E86" s="120">
        <v>3</v>
      </c>
      <c r="F86" s="121"/>
      <c r="G86" s="122">
        <f t="shared" si="7"/>
        <v>0</v>
      </c>
      <c r="H86" s="102"/>
      <c r="I86" s="102"/>
      <c r="J86" s="102"/>
      <c r="K86" s="102"/>
    </row>
    <row r="87" spans="1:11" ht="12.75" customHeight="1">
      <c r="A87" s="117" t="s">
        <v>24</v>
      </c>
      <c r="B87" s="118">
        <v>3958</v>
      </c>
      <c r="C87" s="119" t="e">
        <f>IF($A87="GOINFRA",VLOOKUP($B87,[1]GOINFRA!$1:$1048576,2,FALSE),IF($A87="sinapi",VLOOKUP($B87,[1]SINAPI!$1:$1048576,2,FALSE),0))</f>
        <v>#N/A</v>
      </c>
      <c r="D87" s="118" t="e">
        <f>IF($A87="GOINFRA",VLOOKUP($B87,[1]GOINFRA!$1:$1048576,3,FALSE),IF($A87="sinapi",VLOOKUP($B87,[1]SINAPI!$1:$1048576,3,FALSE),0))</f>
        <v>#N/A</v>
      </c>
      <c r="E87" s="120">
        <v>3</v>
      </c>
      <c r="F87" s="121"/>
      <c r="G87" s="122">
        <f t="shared" si="7"/>
        <v>0</v>
      </c>
      <c r="H87" s="102"/>
      <c r="I87" s="102"/>
      <c r="J87" s="102"/>
      <c r="K87" s="102"/>
    </row>
    <row r="88" spans="1:11" ht="12.75" customHeight="1">
      <c r="A88" s="117" t="s">
        <v>24</v>
      </c>
      <c r="B88" s="118">
        <v>3972</v>
      </c>
      <c r="C88" s="119" t="e">
        <f>IF($A88="GOINFRA",VLOOKUP($B88,[1]GOINFRA!$1:$1048576,2,FALSE),IF($A88="sinapi",VLOOKUP($B88,[1]SINAPI!$1:$1048576,2,FALSE),0))</f>
        <v>#N/A</v>
      </c>
      <c r="D88" s="118" t="e">
        <f>IF($A88="GOINFRA",VLOOKUP($B88,[1]GOINFRA!$1:$1048576,3,FALSE),IF($A88="sinapi",VLOOKUP($B88,[1]SINAPI!$1:$1048576,3,FALSE),0))</f>
        <v>#N/A</v>
      </c>
      <c r="E88" s="120">
        <v>3</v>
      </c>
      <c r="F88" s="121"/>
      <c r="G88" s="122">
        <f t="shared" si="7"/>
        <v>0</v>
      </c>
      <c r="H88" s="102"/>
      <c r="I88" s="102"/>
      <c r="J88" s="102"/>
      <c r="K88" s="102"/>
    </row>
    <row r="89" spans="1:11" ht="12.75" customHeight="1">
      <c r="A89" s="117" t="s">
        <v>24</v>
      </c>
      <c r="B89" s="118">
        <v>3706</v>
      </c>
      <c r="C89" s="119" t="e">
        <f>IF($A89="GOINFRA",VLOOKUP($B89,[1]GOINFRA!$1:$1048576,2,FALSE),IF($A89="sinapi",VLOOKUP($B89,[1]SINAPI!$1:$1048576,2,FALSE),0))</f>
        <v>#N/A</v>
      </c>
      <c r="D89" s="118" t="e">
        <f>IF($A89="GOINFRA",VLOOKUP($B89,[1]GOINFRA!$1:$1048576,3,FALSE),IF($A89="sinapi",VLOOKUP($B89,[1]SINAPI!$1:$1048576,3,FALSE),0))</f>
        <v>#N/A</v>
      </c>
      <c r="E89" s="120">
        <v>3</v>
      </c>
      <c r="F89" s="121"/>
      <c r="G89" s="122">
        <f t="shared" si="7"/>
        <v>0</v>
      </c>
      <c r="H89" s="102"/>
      <c r="I89" s="102"/>
      <c r="J89" s="102"/>
      <c r="K89" s="102"/>
    </row>
    <row r="90" spans="1:11" ht="12.75" customHeight="1">
      <c r="A90" s="117" t="s">
        <v>24</v>
      </c>
      <c r="B90" s="118">
        <v>3959</v>
      </c>
      <c r="C90" s="119" t="e">
        <f>IF($A90="GOINFRA",VLOOKUP($B90,[1]GOINFRA!$1:$1048576,2,FALSE),IF($A90="sinapi",VLOOKUP($B90,[1]SINAPI!$1:$1048576,2,FALSE),0))</f>
        <v>#N/A</v>
      </c>
      <c r="D90" s="118" t="e">
        <f>IF($A90="GOINFRA",VLOOKUP($B90,[1]GOINFRA!$1:$1048576,3,FALSE),IF($A90="sinapi",VLOOKUP($B90,[1]SINAPI!$1:$1048576,3,FALSE),0))</f>
        <v>#N/A</v>
      </c>
      <c r="E90" s="120">
        <v>2</v>
      </c>
      <c r="F90" s="121"/>
      <c r="G90" s="122">
        <f t="shared" si="7"/>
        <v>0</v>
      </c>
      <c r="H90" s="102"/>
      <c r="I90" s="102"/>
      <c r="J90" s="102"/>
      <c r="K90" s="102"/>
    </row>
    <row r="91" spans="1:11" ht="12.75" customHeight="1">
      <c r="A91" s="117" t="s">
        <v>24</v>
      </c>
      <c r="B91" s="118">
        <v>3713</v>
      </c>
      <c r="C91" s="119" t="e">
        <f>IF($A91="GOINFRA",VLOOKUP($B91,[1]GOINFRA!$1:$1048576,2,FALSE),IF($A91="sinapi",VLOOKUP($B91,[1]SINAPI!$1:$1048576,2,FALSE),0))</f>
        <v>#N/A</v>
      </c>
      <c r="D91" s="118" t="e">
        <f>IF($A91="GOINFRA",VLOOKUP($B91,[1]GOINFRA!$1:$1048576,3,FALSE),IF($A91="sinapi",VLOOKUP($B91,[1]SINAPI!$1:$1048576,3,FALSE),0))</f>
        <v>#N/A</v>
      </c>
      <c r="E91" s="120">
        <v>1</v>
      </c>
      <c r="F91" s="121"/>
      <c r="G91" s="122">
        <f t="shared" si="7"/>
        <v>0</v>
      </c>
      <c r="H91" s="102"/>
      <c r="I91" s="102"/>
      <c r="J91" s="102"/>
      <c r="K91" s="102"/>
    </row>
    <row r="92" spans="1:11" ht="12.75" customHeight="1">
      <c r="A92" s="117" t="s">
        <v>24</v>
      </c>
      <c r="B92" s="118">
        <v>3954</v>
      </c>
      <c r="C92" s="119" t="e">
        <f>IF($A92="GOINFRA",VLOOKUP($B92,[1]GOINFRA!$1:$1048576,2,FALSE),IF($A92="sinapi",VLOOKUP($B92,[1]SINAPI!$1:$1048576,2,FALSE),0))</f>
        <v>#N/A</v>
      </c>
      <c r="D92" s="118" t="e">
        <f>IF($A92="GOINFRA",VLOOKUP($B92,[1]GOINFRA!$1:$1048576,3,FALSE),IF($A92="sinapi",VLOOKUP($B92,[1]SINAPI!$1:$1048576,3,FALSE),0))</f>
        <v>#N/A</v>
      </c>
      <c r="E92" s="120">
        <v>1</v>
      </c>
      <c r="F92" s="121"/>
      <c r="G92" s="122">
        <f t="shared" si="7"/>
        <v>0</v>
      </c>
      <c r="H92" s="102"/>
      <c r="I92" s="102"/>
      <c r="J92" s="102"/>
      <c r="K92" s="102"/>
    </row>
    <row r="93" spans="1:11" ht="12.75" customHeight="1">
      <c r="A93" s="117" t="s">
        <v>24</v>
      </c>
      <c r="B93" s="118">
        <v>3968</v>
      </c>
      <c r="C93" s="119" t="e">
        <f>IF($A93="GOINFRA",VLOOKUP($B93,[1]GOINFRA!$1:$1048576,2,FALSE),IF($A93="sinapi",VLOOKUP($B93,[1]SINAPI!$1:$1048576,2,FALSE),0))</f>
        <v>#N/A</v>
      </c>
      <c r="D93" s="118" t="e">
        <f>IF($A93="GOINFRA",VLOOKUP($B93,[1]GOINFRA!$1:$1048576,3,FALSE),IF($A93="sinapi",VLOOKUP($B93,[1]SINAPI!$1:$1048576,3,FALSE),0))</f>
        <v>#N/A</v>
      </c>
      <c r="E93" s="120">
        <v>1</v>
      </c>
      <c r="F93" s="121"/>
      <c r="G93" s="122">
        <f t="shared" si="7"/>
        <v>0</v>
      </c>
      <c r="H93" s="102"/>
      <c r="I93" s="102"/>
      <c r="J93" s="102"/>
      <c r="K93" s="102"/>
    </row>
    <row r="94" spans="1:11" ht="12.75" customHeight="1">
      <c r="A94" s="117" t="s">
        <v>24</v>
      </c>
      <c r="B94" s="118">
        <v>3971</v>
      </c>
      <c r="C94" s="119" t="e">
        <f>IF($A94="GOINFRA",VLOOKUP($B94,[1]GOINFRA!$1:$1048576,2,FALSE),IF($A94="sinapi",VLOOKUP($B94,[1]SINAPI!$1:$1048576,2,FALSE),0))</f>
        <v>#N/A</v>
      </c>
      <c r="D94" s="118" t="e">
        <f>IF($A94="GOINFRA",VLOOKUP($B94,[1]GOINFRA!$1:$1048576,3,FALSE),IF($A94="sinapi",VLOOKUP($B94,[1]SINAPI!$1:$1048576,3,FALSE),0))</f>
        <v>#N/A</v>
      </c>
      <c r="E94" s="120">
        <v>3</v>
      </c>
      <c r="F94" s="121"/>
      <c r="G94" s="122">
        <f t="shared" si="7"/>
        <v>0</v>
      </c>
      <c r="H94" s="102"/>
      <c r="I94" s="102"/>
      <c r="J94" s="102"/>
      <c r="K94" s="102"/>
    </row>
    <row r="95" spans="1:11" ht="12.75" customHeight="1">
      <c r="A95" s="117" t="s">
        <v>24</v>
      </c>
      <c r="B95" s="118">
        <v>3957</v>
      </c>
      <c r="C95" s="119" t="e">
        <f>IF($A95="GOINFRA",VLOOKUP($B95,[1]GOINFRA!$1:$1048576,2,FALSE),IF($A95="sinapi",VLOOKUP($B95,[1]SINAPI!$1:$1048576,2,FALSE),0))</f>
        <v>#N/A</v>
      </c>
      <c r="D95" s="118" t="e">
        <f>IF($A95="GOINFRA",VLOOKUP($B95,[1]GOINFRA!$1:$1048576,3,FALSE),IF($A95="sinapi",VLOOKUP($B95,[1]SINAPI!$1:$1048576,3,FALSE),0))</f>
        <v>#N/A</v>
      </c>
      <c r="E95" s="120">
        <v>3</v>
      </c>
      <c r="F95" s="121"/>
      <c r="G95" s="122">
        <f t="shared" si="7"/>
        <v>0</v>
      </c>
      <c r="H95" s="102"/>
      <c r="I95" s="102"/>
      <c r="J95" s="102"/>
      <c r="K95" s="102"/>
    </row>
    <row r="96" spans="1:11" ht="12.75" customHeight="1">
      <c r="A96" s="117" t="s">
        <v>24</v>
      </c>
      <c r="B96" s="118">
        <v>3982</v>
      </c>
      <c r="C96" s="119" t="e">
        <f>IF($A96="GOINFRA",VLOOKUP($B96,[1]GOINFRA!$1:$1048576,2,FALSE),IF($A96="sinapi",VLOOKUP($B96,[1]SINAPI!$1:$1048576,2,FALSE),0))</f>
        <v>#N/A</v>
      </c>
      <c r="D96" s="118" t="e">
        <f>IF($A96="GOINFRA",VLOOKUP($B96,[1]GOINFRA!$1:$1048576,3,FALSE),IF($A96="sinapi",VLOOKUP($B96,[1]SINAPI!$1:$1048576,3,FALSE),0))</f>
        <v>#N/A</v>
      </c>
      <c r="E96" s="120">
        <v>1</v>
      </c>
      <c r="F96" s="121"/>
      <c r="G96" s="122">
        <f t="shared" si="7"/>
        <v>0</v>
      </c>
      <c r="H96" s="102"/>
      <c r="I96" s="102"/>
      <c r="J96" s="102"/>
      <c r="K96" s="102"/>
    </row>
    <row r="97" spans="1:11" ht="29.25" customHeight="1">
      <c r="A97" s="117" t="s">
        <v>18</v>
      </c>
      <c r="B97" s="118">
        <v>11837</v>
      </c>
      <c r="C97" s="119" t="e">
        <f>IF($A97="GOINFRA",VLOOKUP($B97,[1]GOINFRA!$1:$1048576,2,FALSE),IF($A97="sinapi",VLOOKUP($B97,[1]SINAPI!$1:$1048576,2,FALSE),0))</f>
        <v>#N/A</v>
      </c>
      <c r="D97" s="118" t="e">
        <f>IF($A97="GOINFRA",VLOOKUP($B97,[1]GOINFRA!$1:$1048576,3,FALSE),IF($A97="sinapi",VLOOKUP($B97,[1]SINAPI!$1:$1048576,3,FALSE),0))</f>
        <v>#N/A</v>
      </c>
      <c r="E97" s="120">
        <v>3</v>
      </c>
      <c r="F97" s="121"/>
      <c r="G97" s="122">
        <f t="shared" si="7"/>
        <v>0</v>
      </c>
      <c r="H97" s="102"/>
      <c r="I97" s="102"/>
      <c r="J97" s="102"/>
      <c r="K97" s="102"/>
    </row>
    <row r="98" spans="1:11" ht="12.75" customHeight="1">
      <c r="A98" s="117" t="s">
        <v>191</v>
      </c>
      <c r="B98" s="118" t="s">
        <v>1152</v>
      </c>
      <c r="C98" s="119" t="s">
        <v>1817</v>
      </c>
      <c r="D98" s="118" t="s">
        <v>146</v>
      </c>
      <c r="E98" s="120">
        <v>3</v>
      </c>
      <c r="F98" s="121"/>
      <c r="G98" s="122">
        <f t="shared" si="7"/>
        <v>0</v>
      </c>
      <c r="H98" s="102"/>
      <c r="I98" s="102"/>
      <c r="J98" s="102"/>
      <c r="K98" s="102"/>
    </row>
    <row r="99" spans="1:11" ht="12.75" customHeight="1">
      <c r="A99" s="117" t="s">
        <v>191</v>
      </c>
      <c r="B99" s="118" t="s">
        <v>1152</v>
      </c>
      <c r="C99" s="119" t="s">
        <v>1818</v>
      </c>
      <c r="D99" s="118" t="s">
        <v>146</v>
      </c>
      <c r="E99" s="120">
        <v>3</v>
      </c>
      <c r="F99" s="121"/>
      <c r="G99" s="122">
        <f t="shared" si="7"/>
        <v>0</v>
      </c>
      <c r="H99" s="102"/>
      <c r="I99" s="102"/>
      <c r="J99" s="102"/>
      <c r="K99" s="102"/>
    </row>
    <row r="100" spans="1:11" ht="12.75" customHeight="1">
      <c r="A100" s="155" t="s">
        <v>1819</v>
      </c>
      <c r="B100" s="152"/>
      <c r="C100" s="152"/>
      <c r="D100" s="152"/>
      <c r="E100" s="152"/>
      <c r="F100" s="156"/>
      <c r="G100" s="122">
        <f>SUM(G85:G99)</f>
        <v>0</v>
      </c>
      <c r="H100" s="102"/>
      <c r="I100" s="102"/>
      <c r="J100" s="102"/>
      <c r="K100" s="102"/>
    </row>
    <row r="101" spans="1:11" ht="12.75" customHeight="1">
      <c r="A101" s="151"/>
      <c r="B101" s="152"/>
      <c r="C101" s="152"/>
      <c r="D101" s="152"/>
      <c r="E101" s="152"/>
      <c r="F101" s="152"/>
      <c r="G101" s="153"/>
      <c r="H101" s="102"/>
      <c r="I101" s="102"/>
      <c r="J101" s="102"/>
      <c r="K101" s="102"/>
    </row>
    <row r="102" spans="1:11" ht="12.75" customHeight="1">
      <c r="A102" s="162" t="s">
        <v>1825</v>
      </c>
      <c r="B102" s="152"/>
      <c r="C102" s="152"/>
      <c r="D102" s="152"/>
      <c r="E102" s="152"/>
      <c r="F102" s="156"/>
      <c r="G102" s="116">
        <f>G83+G100</f>
        <v>0</v>
      </c>
      <c r="H102" s="102"/>
      <c r="I102" s="102"/>
      <c r="J102" s="102"/>
      <c r="K102" s="102"/>
    </row>
    <row r="103" spans="1:11" ht="12.75" customHeight="1">
      <c r="A103" s="163"/>
      <c r="B103" s="152"/>
      <c r="C103" s="152"/>
      <c r="D103" s="152"/>
      <c r="E103" s="152"/>
      <c r="F103" s="152"/>
      <c r="G103" s="153"/>
      <c r="H103" s="102"/>
      <c r="I103" s="102"/>
      <c r="J103" s="102"/>
      <c r="K103" s="102"/>
    </row>
    <row r="104" spans="1:11" ht="18" customHeight="1">
      <c r="A104" s="109" t="s">
        <v>1328</v>
      </c>
      <c r="B104" s="154" t="s">
        <v>1329</v>
      </c>
      <c r="C104" s="152"/>
      <c r="D104" s="152"/>
      <c r="E104" s="152"/>
      <c r="F104" s="152"/>
      <c r="G104" s="153"/>
      <c r="H104" s="110"/>
      <c r="I104" s="110"/>
      <c r="J104" s="110"/>
      <c r="K104" s="110"/>
    </row>
    <row r="105" spans="1:11" ht="12.75" customHeight="1">
      <c r="A105" s="111"/>
      <c r="B105" s="112" t="s">
        <v>1152</v>
      </c>
      <c r="C105" s="113" t="s">
        <v>1806</v>
      </c>
      <c r="D105" s="112" t="s">
        <v>1152</v>
      </c>
      <c r="E105" s="114" t="s">
        <v>1152</v>
      </c>
      <c r="F105" s="115" t="s">
        <v>1152</v>
      </c>
      <c r="G105" s="116" t="s">
        <v>1152</v>
      </c>
      <c r="H105" s="110"/>
      <c r="I105" s="110"/>
      <c r="J105" s="110"/>
      <c r="K105" s="110"/>
    </row>
    <row r="106" spans="1:11" ht="12.75" customHeight="1">
      <c r="A106" s="117" t="s">
        <v>24</v>
      </c>
      <c r="B106" s="118">
        <v>12</v>
      </c>
      <c r="C106" s="119" t="e">
        <f>IF($A106="GOINFRA",VLOOKUP($B106,[1]GOINFRA!$1:$1048576,2,FALSE),IF($A106="sinapi",VLOOKUP($B106,[1]SINAPI!$1:$1048576,2,FALSE),0))</f>
        <v>#N/A</v>
      </c>
      <c r="D106" s="118" t="e">
        <f>IF($A106="GOINFRA",VLOOKUP($B106,[1]GOINFRA!$1:$1048576,3,FALSE),IF($A106="sinapi",VLOOKUP($B106,[1]SINAPI!$1:$1048576,3,FALSE),0))</f>
        <v>#N/A</v>
      </c>
      <c r="E106" s="120">
        <v>48</v>
      </c>
      <c r="F106" s="121"/>
      <c r="G106" s="122">
        <f t="shared" ref="G106:G109" si="8">F106*E106</f>
        <v>0</v>
      </c>
      <c r="H106" s="102"/>
      <c r="I106" s="102"/>
      <c r="J106" s="102"/>
      <c r="K106" s="102"/>
    </row>
    <row r="107" spans="1:11" ht="12.75" customHeight="1">
      <c r="A107" s="117" t="s">
        <v>24</v>
      </c>
      <c r="B107" s="118">
        <v>8</v>
      </c>
      <c r="C107" s="119" t="e">
        <f>IF($A107="GOINFRA",VLOOKUP($B107,[1]GOINFRA!$1:$1048576,2,FALSE),IF($A107="sinapi",VLOOKUP($B107,[1]SINAPI!$1:$1048576,2,FALSE),0))</f>
        <v>#N/A</v>
      </c>
      <c r="D107" s="118" t="e">
        <f>IF($A107="GOINFRA",VLOOKUP($B107,[1]GOINFRA!$1:$1048576,3,FALSE),IF($A107="sinapi",VLOOKUP($B107,[1]SINAPI!$1:$1048576,3,FALSE),0))</f>
        <v>#N/A</v>
      </c>
      <c r="E107" s="120">
        <v>48</v>
      </c>
      <c r="F107" s="121"/>
      <c r="G107" s="122">
        <f t="shared" si="8"/>
        <v>0</v>
      </c>
      <c r="H107" s="102"/>
      <c r="I107" s="102"/>
      <c r="J107" s="102"/>
      <c r="K107" s="102"/>
    </row>
    <row r="108" spans="1:11" ht="12.75" customHeight="1">
      <c r="A108" s="117" t="s">
        <v>24</v>
      </c>
      <c r="B108" s="118">
        <v>5</v>
      </c>
      <c r="C108" s="119" t="e">
        <f>IF($A108="GOINFRA",VLOOKUP($B108,[1]GOINFRA!$1:$1048576,2,FALSE),IF($A108="sinapi",VLOOKUP($B108,[1]SINAPI!$1:$1048576,2,FALSE),0))</f>
        <v>#N/A</v>
      </c>
      <c r="D108" s="118" t="e">
        <f>IF($A108="GOINFRA",VLOOKUP($B108,[1]GOINFRA!$1:$1048576,3,FALSE),IF($A108="sinapi",VLOOKUP($B108,[1]SINAPI!$1:$1048576,3,FALSE),0))</f>
        <v>#N/A</v>
      </c>
      <c r="E108" s="120">
        <v>8</v>
      </c>
      <c r="F108" s="121"/>
      <c r="G108" s="122">
        <f t="shared" si="8"/>
        <v>0</v>
      </c>
      <c r="H108" s="102"/>
      <c r="I108" s="102"/>
      <c r="J108" s="102"/>
      <c r="K108" s="102"/>
    </row>
    <row r="109" spans="1:11" ht="12.75" customHeight="1">
      <c r="A109" s="117" t="s">
        <v>18</v>
      </c>
      <c r="B109" s="118">
        <v>88266</v>
      </c>
      <c r="C109" s="119" t="e">
        <f>IF($A109="GOINFRA",VLOOKUP($B109,[1]GOINFRA!$1:$1048576,2,FALSE),IF($A109="sinapi",VLOOKUP($B109,[1]SINAPI!$1:$1048576,2,FALSE),0))</f>
        <v>#N/A</v>
      </c>
      <c r="D109" s="118" t="e">
        <f>IF($A109="GOINFRA",VLOOKUP($B109,[1]GOINFRA!$1:$1048576,3,FALSE),IF($A109="sinapi",VLOOKUP($B109,[1]SINAPI!$1:$1048576,3,FALSE),0))</f>
        <v>#N/A</v>
      </c>
      <c r="E109" s="120">
        <v>48</v>
      </c>
      <c r="F109" s="121"/>
      <c r="G109" s="122">
        <f t="shared" si="8"/>
        <v>0</v>
      </c>
      <c r="H109" s="102"/>
      <c r="I109" s="102"/>
      <c r="J109" s="102"/>
      <c r="K109" s="102"/>
    </row>
    <row r="110" spans="1:11" ht="12.75" customHeight="1">
      <c r="A110" s="155" t="s">
        <v>1807</v>
      </c>
      <c r="B110" s="152"/>
      <c r="C110" s="152"/>
      <c r="D110" s="152"/>
      <c r="E110" s="152"/>
      <c r="F110" s="156"/>
      <c r="G110" s="122">
        <f>SUM(G106:G109)</f>
        <v>0</v>
      </c>
      <c r="H110" s="102"/>
      <c r="I110" s="102"/>
      <c r="J110" s="102"/>
      <c r="K110" s="102"/>
    </row>
    <row r="111" spans="1:11" ht="12.75" customHeight="1">
      <c r="A111" s="111"/>
      <c r="B111" s="112" t="s">
        <v>1152</v>
      </c>
      <c r="C111" s="113" t="s">
        <v>1808</v>
      </c>
      <c r="D111" s="112" t="s">
        <v>1152</v>
      </c>
      <c r="E111" s="114" t="s">
        <v>1152</v>
      </c>
      <c r="F111" s="115" t="s">
        <v>1152</v>
      </c>
      <c r="G111" s="116" t="s">
        <v>1152</v>
      </c>
      <c r="H111" s="110"/>
      <c r="I111" s="110"/>
      <c r="J111" s="110"/>
      <c r="K111" s="110"/>
    </row>
    <row r="112" spans="1:11" ht="12.75" customHeight="1">
      <c r="A112" s="117" t="s">
        <v>24</v>
      </c>
      <c r="B112" s="118">
        <v>3268</v>
      </c>
      <c r="C112" s="119" t="e">
        <f>IF($A112="GOINFRA",VLOOKUP($B112,[1]GOINFRA!$1:$1048576,2,FALSE),IF($A112="sinapi",VLOOKUP($B112,[1]SINAPI!$1:$1048576,2,FALSE),0))</f>
        <v>#N/A</v>
      </c>
      <c r="D112" s="118" t="e">
        <f>IF($A112="GOINFRA",VLOOKUP($B112,[1]GOINFRA!$1:$1048576,3,FALSE),IF($A112="sinapi",VLOOKUP($B112,[1]SINAPI!$1:$1048576,3,FALSE),0))</f>
        <v>#N/A</v>
      </c>
      <c r="E112" s="120">
        <v>1</v>
      </c>
      <c r="F112" s="121"/>
      <c r="G112" s="122">
        <f t="shared" ref="G112:G148" si="9">F112*E112</f>
        <v>0</v>
      </c>
      <c r="H112" s="102"/>
      <c r="I112" s="102"/>
      <c r="J112" s="102"/>
      <c r="K112" s="102"/>
    </row>
    <row r="113" spans="1:11" ht="12.75" customHeight="1">
      <c r="A113" s="117" t="s">
        <v>24</v>
      </c>
      <c r="B113" s="118">
        <v>3264</v>
      </c>
      <c r="C113" s="119" t="e">
        <f>IF($A113="GOINFRA",VLOOKUP($B113,[1]GOINFRA!$1:$1048576,2,FALSE),IF($A113="sinapi",VLOOKUP($B113,[1]SINAPI!$1:$1048576,2,FALSE),0))</f>
        <v>#N/A</v>
      </c>
      <c r="D113" s="118" t="e">
        <f>IF($A113="GOINFRA",VLOOKUP($B113,[1]GOINFRA!$1:$1048576,3,FALSE),IF($A113="sinapi",VLOOKUP($B113,[1]SINAPI!$1:$1048576,3,FALSE),0))</f>
        <v>#N/A</v>
      </c>
      <c r="E113" s="120">
        <v>1</v>
      </c>
      <c r="F113" s="121"/>
      <c r="G113" s="122">
        <f t="shared" si="9"/>
        <v>0</v>
      </c>
      <c r="H113" s="102"/>
      <c r="I113" s="102"/>
      <c r="J113" s="102"/>
      <c r="K113" s="102"/>
    </row>
    <row r="114" spans="1:11" ht="12.75" customHeight="1">
      <c r="A114" s="117" t="s">
        <v>24</v>
      </c>
      <c r="B114" s="118">
        <v>3262</v>
      </c>
      <c r="C114" s="119" t="e">
        <f>IF($A114="GOINFRA",VLOOKUP($B114,[1]GOINFRA!$1:$1048576,2,FALSE),IF($A114="sinapi",VLOOKUP($B114,[1]SINAPI!$1:$1048576,2,FALSE),0))</f>
        <v>#N/A</v>
      </c>
      <c r="D114" s="118" t="e">
        <f>IF($A114="GOINFRA",VLOOKUP($B114,[1]GOINFRA!$1:$1048576,3,FALSE),IF($A114="sinapi",VLOOKUP($B114,[1]SINAPI!$1:$1048576,3,FALSE),0))</f>
        <v>#N/A</v>
      </c>
      <c r="E114" s="120">
        <v>3</v>
      </c>
      <c r="F114" s="121"/>
      <c r="G114" s="122">
        <f t="shared" si="9"/>
        <v>0</v>
      </c>
      <c r="H114" s="102"/>
      <c r="I114" s="102"/>
      <c r="J114" s="102"/>
      <c r="K114" s="102"/>
    </row>
    <row r="115" spans="1:11" ht="12.75" customHeight="1">
      <c r="A115" s="117" t="s">
        <v>24</v>
      </c>
      <c r="B115" s="118">
        <v>3259</v>
      </c>
      <c r="C115" s="119" t="e">
        <f>IF($A115="GOINFRA",VLOOKUP($B115,[1]GOINFRA!$1:$1048576,2,FALSE),IF($A115="sinapi",VLOOKUP($B115,[1]SINAPI!$1:$1048576,2,FALSE),0))</f>
        <v>#N/A</v>
      </c>
      <c r="D115" s="118" t="e">
        <f>IF($A115="GOINFRA",VLOOKUP($B115,[1]GOINFRA!$1:$1048576,3,FALSE),IF($A115="sinapi",VLOOKUP($B115,[1]SINAPI!$1:$1048576,3,FALSE),0))</f>
        <v>#N/A</v>
      </c>
      <c r="E115" s="120">
        <v>11</v>
      </c>
      <c r="F115" s="121"/>
      <c r="G115" s="122">
        <f t="shared" si="9"/>
        <v>0</v>
      </c>
      <c r="H115" s="102"/>
      <c r="I115" s="102"/>
      <c r="J115" s="102"/>
      <c r="K115" s="102"/>
    </row>
    <row r="116" spans="1:11" ht="12.75" customHeight="1">
      <c r="A116" s="117" t="s">
        <v>24</v>
      </c>
      <c r="B116" s="118">
        <v>3260</v>
      </c>
      <c r="C116" s="119" t="e">
        <f>IF($A116="GOINFRA",VLOOKUP($B116,[1]GOINFRA!$1:$1048576,2,FALSE),IF($A116="sinapi",VLOOKUP($B116,[1]SINAPI!$1:$1048576,2,FALSE),0))</f>
        <v>#N/A</v>
      </c>
      <c r="D116" s="118" t="e">
        <f>IF($A116="GOINFRA",VLOOKUP($B116,[1]GOINFRA!$1:$1048576,3,FALSE),IF($A116="sinapi",VLOOKUP($B116,[1]SINAPI!$1:$1048576,3,FALSE),0))</f>
        <v>#N/A</v>
      </c>
      <c r="E116" s="120">
        <v>2</v>
      </c>
      <c r="F116" s="121"/>
      <c r="G116" s="122">
        <f t="shared" si="9"/>
        <v>0</v>
      </c>
      <c r="H116" s="102"/>
      <c r="I116" s="102"/>
      <c r="J116" s="102"/>
      <c r="K116" s="102"/>
    </row>
    <row r="117" spans="1:11" ht="12.75" customHeight="1">
      <c r="A117" s="117" t="s">
        <v>24</v>
      </c>
      <c r="B117" s="118">
        <v>3944</v>
      </c>
      <c r="C117" s="119" t="e">
        <f>IF($A117="GOINFRA",VLOOKUP($B117,[1]GOINFRA!$1:$1048576,2,FALSE),IF($A117="sinapi",VLOOKUP($B117,[1]SINAPI!$1:$1048576,2,FALSE),0))</f>
        <v>#N/A</v>
      </c>
      <c r="D117" s="118" t="e">
        <f>IF($A117="GOINFRA",VLOOKUP($B117,[1]GOINFRA!$1:$1048576,3,FALSE),IF($A117="sinapi",VLOOKUP($B117,[1]SINAPI!$1:$1048576,3,FALSE),0))</f>
        <v>#N/A</v>
      </c>
      <c r="E117" s="120">
        <v>4</v>
      </c>
      <c r="F117" s="121"/>
      <c r="G117" s="122">
        <f t="shared" si="9"/>
        <v>0</v>
      </c>
      <c r="H117" s="102"/>
      <c r="I117" s="102"/>
      <c r="J117" s="102"/>
      <c r="K117" s="102"/>
    </row>
    <row r="118" spans="1:11" ht="12.75" customHeight="1">
      <c r="A118" s="117" t="s">
        <v>24</v>
      </c>
      <c r="B118" s="118">
        <v>3945</v>
      </c>
      <c r="C118" s="119" t="e">
        <f>IF($A118="GOINFRA",VLOOKUP($B118,[1]GOINFRA!$1:$1048576,2,FALSE),IF($A118="sinapi",VLOOKUP($B118,[1]SINAPI!$1:$1048576,2,FALSE),0))</f>
        <v>#N/A</v>
      </c>
      <c r="D118" s="118" t="e">
        <f>IF($A118="GOINFRA",VLOOKUP($B118,[1]GOINFRA!$1:$1048576,3,FALSE),IF($A118="sinapi",VLOOKUP($B118,[1]SINAPI!$1:$1048576,3,FALSE),0))</f>
        <v>#N/A</v>
      </c>
      <c r="E118" s="120">
        <v>2</v>
      </c>
      <c r="F118" s="121"/>
      <c r="G118" s="122">
        <f t="shared" si="9"/>
        <v>0</v>
      </c>
      <c r="H118" s="102"/>
      <c r="I118" s="102"/>
      <c r="J118" s="102"/>
      <c r="K118" s="102"/>
    </row>
    <row r="119" spans="1:11" ht="12.75" customHeight="1">
      <c r="A119" s="117" t="s">
        <v>24</v>
      </c>
      <c r="B119" s="118">
        <v>3942</v>
      </c>
      <c r="C119" s="119" t="e">
        <f>IF($A119="GOINFRA",VLOOKUP($B119,[1]GOINFRA!$1:$1048576,2,FALSE),IF($A119="sinapi",VLOOKUP($B119,[1]SINAPI!$1:$1048576,2,FALSE),0))</f>
        <v>#N/A</v>
      </c>
      <c r="D119" s="118" t="e">
        <f>IF($A119="GOINFRA",VLOOKUP($B119,[1]GOINFRA!$1:$1048576,3,FALSE),IF($A119="sinapi",VLOOKUP($B119,[1]SINAPI!$1:$1048576,3,FALSE),0))</f>
        <v>#N/A</v>
      </c>
      <c r="E119" s="120">
        <v>2</v>
      </c>
      <c r="F119" s="121"/>
      <c r="G119" s="122">
        <f t="shared" si="9"/>
        <v>0</v>
      </c>
      <c r="H119" s="102"/>
      <c r="I119" s="102"/>
      <c r="J119" s="102"/>
      <c r="K119" s="102"/>
    </row>
    <row r="120" spans="1:11" ht="12.75" customHeight="1">
      <c r="A120" s="117" t="s">
        <v>24</v>
      </c>
      <c r="B120" s="118">
        <v>4046</v>
      </c>
      <c r="C120" s="119" t="e">
        <f>IF($A120="GOINFRA",VLOOKUP($B120,[1]GOINFRA!$1:$1048576,2,FALSE),IF($A120="sinapi",VLOOKUP($B120,[1]SINAPI!$1:$1048576,2,FALSE),0))</f>
        <v>#N/A</v>
      </c>
      <c r="D120" s="118" t="e">
        <f>IF($A120="GOINFRA",VLOOKUP($B120,[1]GOINFRA!$1:$1048576,3,FALSE),IF($A120="sinapi",VLOOKUP($B120,[1]SINAPI!$1:$1048576,3,FALSE),0))</f>
        <v>#N/A</v>
      </c>
      <c r="E120" s="120">
        <v>2</v>
      </c>
      <c r="F120" s="121"/>
      <c r="G120" s="122">
        <f t="shared" si="9"/>
        <v>0</v>
      </c>
      <c r="H120" s="102"/>
      <c r="I120" s="102"/>
      <c r="J120" s="102"/>
      <c r="K120" s="102"/>
    </row>
    <row r="121" spans="1:11" ht="12.75" customHeight="1">
      <c r="A121" s="117" t="s">
        <v>24</v>
      </c>
      <c r="B121" s="118">
        <v>3215</v>
      </c>
      <c r="C121" s="119" t="e">
        <f>IF($A121="GOINFRA",VLOOKUP($B121,[1]GOINFRA!$1:$1048576,2,FALSE),IF($A121="sinapi",VLOOKUP($B121,[1]SINAPI!$1:$1048576,2,FALSE),0))</f>
        <v>#N/A</v>
      </c>
      <c r="D121" s="118" t="e">
        <f>IF($A121="GOINFRA",VLOOKUP($B121,[1]GOINFRA!$1:$1048576,3,FALSE),IF($A121="sinapi",VLOOKUP($B121,[1]SINAPI!$1:$1048576,3,FALSE),0))</f>
        <v>#N/A</v>
      </c>
      <c r="E121" s="120">
        <v>2</v>
      </c>
      <c r="F121" s="121"/>
      <c r="G121" s="122">
        <f t="shared" si="9"/>
        <v>0</v>
      </c>
      <c r="H121" s="102"/>
      <c r="I121" s="102"/>
      <c r="J121" s="102"/>
      <c r="K121" s="102"/>
    </row>
    <row r="122" spans="1:11" ht="12.75" customHeight="1">
      <c r="A122" s="117" t="s">
        <v>24</v>
      </c>
      <c r="B122" s="118">
        <v>3939</v>
      </c>
      <c r="C122" s="119" t="e">
        <f>IF($A122="GOINFRA",VLOOKUP($B122,[1]GOINFRA!$1:$1048576,2,FALSE),IF($A122="sinapi",VLOOKUP($B122,[1]SINAPI!$1:$1048576,2,FALSE),0))</f>
        <v>#N/A</v>
      </c>
      <c r="D122" s="118" t="e">
        <f>IF($A122="GOINFRA",VLOOKUP($B122,[1]GOINFRA!$1:$1048576,3,FALSE),IF($A122="sinapi",VLOOKUP($B122,[1]SINAPI!$1:$1048576,3,FALSE),0))</f>
        <v>#N/A</v>
      </c>
      <c r="E122" s="120">
        <v>3</v>
      </c>
      <c r="F122" s="121"/>
      <c r="G122" s="122">
        <f t="shared" si="9"/>
        <v>0</v>
      </c>
      <c r="H122" s="102"/>
      <c r="I122" s="102"/>
      <c r="J122" s="102"/>
      <c r="K122" s="102"/>
    </row>
    <row r="123" spans="1:11" ht="12.75" customHeight="1">
      <c r="A123" s="117" t="s">
        <v>24</v>
      </c>
      <c r="B123" s="118">
        <v>3012</v>
      </c>
      <c r="C123" s="119" t="e">
        <f>IF($A123="GOINFRA",VLOOKUP($B123,[1]GOINFRA!$1:$1048576,2,FALSE),IF($A123="sinapi",VLOOKUP($B123,[1]SINAPI!$1:$1048576,2,FALSE),0))</f>
        <v>#N/A</v>
      </c>
      <c r="D123" s="118" t="e">
        <f>IF($A123="GOINFRA",VLOOKUP($B123,[1]GOINFRA!$1:$1048576,3,FALSE),IF($A123="sinapi",VLOOKUP($B123,[1]SINAPI!$1:$1048576,3,FALSE),0))</f>
        <v>#N/A</v>
      </c>
      <c r="E123" s="120">
        <v>5</v>
      </c>
      <c r="F123" s="121"/>
      <c r="G123" s="122">
        <f t="shared" si="9"/>
        <v>0</v>
      </c>
      <c r="H123" s="102"/>
      <c r="I123" s="102"/>
      <c r="J123" s="102"/>
      <c r="K123" s="102"/>
    </row>
    <row r="124" spans="1:11" ht="12.75" customHeight="1">
      <c r="A124" s="117" t="s">
        <v>24</v>
      </c>
      <c r="B124" s="118">
        <v>3341</v>
      </c>
      <c r="C124" s="119" t="e">
        <f>IF($A124="GOINFRA",VLOOKUP($B124,[1]GOINFRA!$1:$1048576,2,FALSE),IF($A124="sinapi",VLOOKUP($B124,[1]SINAPI!$1:$1048576,2,FALSE),0))</f>
        <v>#N/A</v>
      </c>
      <c r="D124" s="118" t="e">
        <f>IF($A124="GOINFRA",VLOOKUP($B124,[1]GOINFRA!$1:$1048576,3,FALSE),IF($A124="sinapi",VLOOKUP($B124,[1]SINAPI!$1:$1048576,3,FALSE),0))</f>
        <v>#N/A</v>
      </c>
      <c r="E124" s="120">
        <v>13</v>
      </c>
      <c r="F124" s="121"/>
      <c r="G124" s="122">
        <f t="shared" si="9"/>
        <v>0</v>
      </c>
      <c r="H124" s="102"/>
      <c r="I124" s="102"/>
      <c r="J124" s="102"/>
      <c r="K124" s="102"/>
    </row>
    <row r="125" spans="1:11" ht="12.75" customHeight="1">
      <c r="A125" s="117" t="s">
        <v>24</v>
      </c>
      <c r="B125" s="118">
        <v>3078</v>
      </c>
      <c r="C125" s="119" t="e">
        <f>IF($A125="GOINFRA",VLOOKUP($B125,[1]GOINFRA!$1:$1048576,2,FALSE),IF($A125="sinapi",VLOOKUP($B125,[1]SINAPI!$1:$1048576,2,FALSE),0))</f>
        <v>#N/A</v>
      </c>
      <c r="D125" s="118" t="e">
        <f>IF($A125="GOINFRA",VLOOKUP($B125,[1]GOINFRA!$1:$1048576,3,FALSE),IF($A125="sinapi",VLOOKUP($B125,[1]SINAPI!$1:$1048576,3,FALSE),0))</f>
        <v>#N/A</v>
      </c>
      <c r="E125" s="120">
        <v>1</v>
      </c>
      <c r="F125" s="121"/>
      <c r="G125" s="122">
        <f t="shared" si="9"/>
        <v>0</v>
      </c>
      <c r="H125" s="102"/>
      <c r="I125" s="102"/>
      <c r="J125" s="102"/>
      <c r="K125" s="102"/>
    </row>
    <row r="126" spans="1:11" ht="12.75" customHeight="1">
      <c r="A126" s="117" t="s">
        <v>24</v>
      </c>
      <c r="B126" s="118">
        <v>3116</v>
      </c>
      <c r="C126" s="119" t="e">
        <f>IF($A126="GOINFRA",VLOOKUP($B126,[1]GOINFRA!$1:$1048576,2,FALSE),IF($A126="sinapi",VLOOKUP($B126,[1]SINAPI!$1:$1048576,2,FALSE),0))</f>
        <v>#N/A</v>
      </c>
      <c r="D126" s="118" t="e">
        <f>IF($A126="GOINFRA",VLOOKUP($B126,[1]GOINFRA!$1:$1048576,3,FALSE),IF($A126="sinapi",VLOOKUP($B126,[1]SINAPI!$1:$1048576,3,FALSE),0))</f>
        <v>#N/A</v>
      </c>
      <c r="E126" s="120">
        <v>3</v>
      </c>
      <c r="F126" s="121"/>
      <c r="G126" s="122">
        <f t="shared" si="9"/>
        <v>0</v>
      </c>
      <c r="H126" s="102"/>
      <c r="I126" s="102"/>
      <c r="J126" s="102"/>
      <c r="K126" s="102"/>
    </row>
    <row r="127" spans="1:11" ht="12.75" customHeight="1">
      <c r="A127" s="117" t="s">
        <v>24</v>
      </c>
      <c r="B127" s="118">
        <v>3124</v>
      </c>
      <c r="C127" s="119" t="e">
        <f>IF($A127="GOINFRA",VLOOKUP($B127,[1]GOINFRA!$1:$1048576,2,FALSE),IF($A127="sinapi",VLOOKUP($B127,[1]SINAPI!$1:$1048576,2,FALSE),0))</f>
        <v>#N/A</v>
      </c>
      <c r="D127" s="118" t="e">
        <f>IF($A127="GOINFRA",VLOOKUP($B127,[1]GOINFRA!$1:$1048576,3,FALSE),IF($A127="sinapi",VLOOKUP($B127,[1]SINAPI!$1:$1048576,3,FALSE),0))</f>
        <v>#N/A</v>
      </c>
      <c r="E127" s="120">
        <v>1</v>
      </c>
      <c r="F127" s="121"/>
      <c r="G127" s="122">
        <f t="shared" si="9"/>
        <v>0</v>
      </c>
      <c r="H127" s="102"/>
      <c r="I127" s="102"/>
      <c r="J127" s="102"/>
      <c r="K127" s="102"/>
    </row>
    <row r="128" spans="1:11" ht="12.75" customHeight="1">
      <c r="A128" s="117" t="s">
        <v>24</v>
      </c>
      <c r="B128" s="118">
        <v>3122</v>
      </c>
      <c r="C128" s="119" t="e">
        <f>IF($A128="GOINFRA",VLOOKUP($B128,[1]GOINFRA!$1:$1048576,2,FALSE),IF($A128="sinapi",VLOOKUP($B128,[1]SINAPI!$1:$1048576,2,FALSE),0))</f>
        <v>#N/A</v>
      </c>
      <c r="D128" s="118" t="e">
        <f>IF($A128="GOINFRA",VLOOKUP($B128,[1]GOINFRA!$1:$1048576,3,FALSE),IF($A128="sinapi",VLOOKUP($B128,[1]SINAPI!$1:$1048576,3,FALSE),0))</f>
        <v>#N/A</v>
      </c>
      <c r="E128" s="120">
        <v>21</v>
      </c>
      <c r="F128" s="121"/>
      <c r="G128" s="122">
        <f t="shared" si="9"/>
        <v>0</v>
      </c>
      <c r="H128" s="102"/>
      <c r="I128" s="102"/>
      <c r="J128" s="102"/>
      <c r="K128" s="102"/>
    </row>
    <row r="129" spans="1:11" ht="12.75" customHeight="1">
      <c r="A129" s="117" t="s">
        <v>24</v>
      </c>
      <c r="B129" s="118">
        <v>3114</v>
      </c>
      <c r="C129" s="119" t="e">
        <f>IF($A129="GOINFRA",VLOOKUP($B129,[1]GOINFRA!$1:$1048576,2,FALSE),IF($A129="sinapi",VLOOKUP($B129,[1]SINAPI!$1:$1048576,2,FALSE),0))</f>
        <v>#N/A</v>
      </c>
      <c r="D129" s="118" t="e">
        <f>IF($A129="GOINFRA",VLOOKUP($B129,[1]GOINFRA!$1:$1048576,3,FALSE),IF($A129="sinapi",VLOOKUP($B129,[1]SINAPI!$1:$1048576,3,FALSE),0))</f>
        <v>#N/A</v>
      </c>
      <c r="E129" s="120">
        <v>150</v>
      </c>
      <c r="F129" s="121"/>
      <c r="G129" s="122">
        <f t="shared" si="9"/>
        <v>0</v>
      </c>
      <c r="H129" s="102"/>
      <c r="I129" s="102"/>
      <c r="J129" s="102"/>
      <c r="K129" s="102"/>
    </row>
    <row r="130" spans="1:11" ht="12.75" customHeight="1">
      <c r="A130" s="117" t="s">
        <v>24</v>
      </c>
      <c r="B130" s="118">
        <v>3117</v>
      </c>
      <c r="C130" s="119" t="e">
        <f>IF($A130="GOINFRA",VLOOKUP($B130,[1]GOINFRA!$1:$1048576,2,FALSE),IF($A130="sinapi",VLOOKUP($B130,[1]SINAPI!$1:$1048576,2,FALSE),0))</f>
        <v>#N/A</v>
      </c>
      <c r="D130" s="118" t="e">
        <f>IF($A130="GOINFRA",VLOOKUP($B130,[1]GOINFRA!$1:$1048576,3,FALSE),IF($A130="sinapi",VLOOKUP($B130,[1]SINAPI!$1:$1048576,3,FALSE),0))</f>
        <v>#N/A</v>
      </c>
      <c r="E130" s="120">
        <v>50</v>
      </c>
      <c r="F130" s="121"/>
      <c r="G130" s="122">
        <f t="shared" si="9"/>
        <v>0</v>
      </c>
      <c r="H130" s="102"/>
      <c r="I130" s="102"/>
      <c r="J130" s="102"/>
      <c r="K130" s="102"/>
    </row>
    <row r="131" spans="1:11" ht="12.75" customHeight="1">
      <c r="A131" s="117" t="s">
        <v>24</v>
      </c>
      <c r="B131" s="118">
        <v>3118</v>
      </c>
      <c r="C131" s="119" t="e">
        <f>IF($A131="GOINFRA",VLOOKUP($B131,[1]GOINFRA!$1:$1048576,2,FALSE),IF($A131="sinapi",VLOOKUP($B131,[1]SINAPI!$1:$1048576,2,FALSE),0))</f>
        <v>#N/A</v>
      </c>
      <c r="D131" s="118" t="e">
        <f>IF($A131="GOINFRA",VLOOKUP($B131,[1]GOINFRA!$1:$1048576,3,FALSE),IF($A131="sinapi",VLOOKUP($B131,[1]SINAPI!$1:$1048576,3,FALSE),0))</f>
        <v>#N/A</v>
      </c>
      <c r="E131" s="120">
        <v>15</v>
      </c>
      <c r="F131" s="121"/>
      <c r="G131" s="122">
        <f t="shared" si="9"/>
        <v>0</v>
      </c>
      <c r="H131" s="102"/>
      <c r="I131" s="102"/>
      <c r="J131" s="102"/>
      <c r="K131" s="102"/>
    </row>
    <row r="132" spans="1:11" ht="12.75" customHeight="1">
      <c r="A132" s="117" t="s">
        <v>24</v>
      </c>
      <c r="B132" s="118">
        <v>3113</v>
      </c>
      <c r="C132" s="119" t="e">
        <f>IF($A132="GOINFRA",VLOOKUP($B132,[1]GOINFRA!$1:$1048576,2,FALSE),IF($A132="sinapi",VLOOKUP($B132,[1]SINAPI!$1:$1048576,2,FALSE),0))</f>
        <v>#N/A</v>
      </c>
      <c r="D132" s="118" t="e">
        <f>IF($A132="GOINFRA",VLOOKUP($B132,[1]GOINFRA!$1:$1048576,3,FALSE),IF($A132="sinapi",VLOOKUP($B132,[1]SINAPI!$1:$1048576,3,FALSE),0))</f>
        <v>#N/A</v>
      </c>
      <c r="E132" s="120">
        <v>30</v>
      </c>
      <c r="F132" s="121"/>
      <c r="G132" s="122">
        <f t="shared" si="9"/>
        <v>0</v>
      </c>
      <c r="H132" s="102"/>
      <c r="I132" s="102"/>
      <c r="J132" s="102"/>
      <c r="K132" s="102"/>
    </row>
    <row r="133" spans="1:11" ht="12.75" customHeight="1">
      <c r="A133" s="117" t="s">
        <v>24</v>
      </c>
      <c r="B133" s="118">
        <v>3463</v>
      </c>
      <c r="C133" s="119" t="e">
        <f>IF($A133="GOINFRA",VLOOKUP($B133,[1]GOINFRA!$1:$1048576,2,FALSE),IF($A133="sinapi",VLOOKUP($B133,[1]SINAPI!$1:$1048576,2,FALSE),0))</f>
        <v>#N/A</v>
      </c>
      <c r="D133" s="118" t="e">
        <f>IF($A133="GOINFRA",VLOOKUP($B133,[1]GOINFRA!$1:$1048576,3,FALSE),IF($A133="sinapi",VLOOKUP($B133,[1]SINAPI!$1:$1048576,3,FALSE),0))</f>
        <v>#N/A</v>
      </c>
      <c r="E133" s="120">
        <v>3</v>
      </c>
      <c r="F133" s="121"/>
      <c r="G133" s="122">
        <f t="shared" si="9"/>
        <v>0</v>
      </c>
      <c r="H133" s="102"/>
      <c r="I133" s="102"/>
      <c r="J133" s="102"/>
      <c r="K133" s="102"/>
    </row>
    <row r="134" spans="1:11" ht="12.75" customHeight="1">
      <c r="A134" s="117" t="s">
        <v>24</v>
      </c>
      <c r="B134" s="118">
        <v>3471</v>
      </c>
      <c r="C134" s="119" t="e">
        <f>IF($A134="GOINFRA",VLOOKUP($B134,[1]GOINFRA!$1:$1048576,2,FALSE),IF($A134="sinapi",VLOOKUP($B134,[1]SINAPI!$1:$1048576,2,FALSE),0))</f>
        <v>#N/A</v>
      </c>
      <c r="D134" s="118" t="e">
        <f>IF($A134="GOINFRA",VLOOKUP($B134,[1]GOINFRA!$1:$1048576,3,FALSE),IF($A134="sinapi",VLOOKUP($B134,[1]SINAPI!$1:$1048576,3,FALSE),0))</f>
        <v>#N/A</v>
      </c>
      <c r="E134" s="120">
        <v>1</v>
      </c>
      <c r="F134" s="121"/>
      <c r="G134" s="122">
        <f t="shared" si="9"/>
        <v>0</v>
      </c>
      <c r="H134" s="102"/>
      <c r="I134" s="102"/>
      <c r="J134" s="102"/>
      <c r="K134" s="102"/>
    </row>
    <row r="135" spans="1:11" ht="12.75" customHeight="1">
      <c r="A135" s="117" t="s">
        <v>24</v>
      </c>
      <c r="B135" s="118">
        <v>3469</v>
      </c>
      <c r="C135" s="119" t="e">
        <f>IF($A135="GOINFRA",VLOOKUP($B135,[1]GOINFRA!$1:$1048576,2,FALSE),IF($A135="sinapi",VLOOKUP($B135,[1]SINAPI!$1:$1048576,2,FALSE),0))</f>
        <v>#N/A</v>
      </c>
      <c r="D135" s="118" t="e">
        <f>IF($A135="GOINFRA",VLOOKUP($B135,[1]GOINFRA!$1:$1048576,3,FALSE),IF($A135="sinapi",VLOOKUP($B135,[1]SINAPI!$1:$1048576,3,FALSE),0))</f>
        <v>#N/A</v>
      </c>
      <c r="E135" s="120">
        <v>9</v>
      </c>
      <c r="F135" s="121"/>
      <c r="G135" s="122">
        <f t="shared" si="9"/>
        <v>0</v>
      </c>
      <c r="H135" s="102"/>
      <c r="I135" s="102"/>
      <c r="J135" s="102"/>
      <c r="K135" s="102"/>
    </row>
    <row r="136" spans="1:11" ht="12.75" customHeight="1">
      <c r="A136" s="117" t="s">
        <v>24</v>
      </c>
      <c r="B136" s="118">
        <v>3464</v>
      </c>
      <c r="C136" s="119" t="e">
        <f>IF($A136="GOINFRA",VLOOKUP($B136,[1]GOINFRA!$1:$1048576,2,FALSE),IF($A136="sinapi",VLOOKUP($B136,[1]SINAPI!$1:$1048576,2,FALSE),0))</f>
        <v>#N/A</v>
      </c>
      <c r="D136" s="118" t="e">
        <f>IF($A136="GOINFRA",VLOOKUP($B136,[1]GOINFRA!$1:$1048576,3,FALSE),IF($A136="sinapi",VLOOKUP($B136,[1]SINAPI!$1:$1048576,3,FALSE),0))</f>
        <v>#N/A</v>
      </c>
      <c r="E136" s="120">
        <v>33</v>
      </c>
      <c r="F136" s="121"/>
      <c r="G136" s="122">
        <f t="shared" si="9"/>
        <v>0</v>
      </c>
      <c r="H136" s="102"/>
      <c r="I136" s="102"/>
      <c r="J136" s="102"/>
      <c r="K136" s="102"/>
    </row>
    <row r="137" spans="1:11" ht="12.75" customHeight="1">
      <c r="A137" s="117" t="s">
        <v>24</v>
      </c>
      <c r="B137" s="118">
        <v>3461</v>
      </c>
      <c r="C137" s="119" t="e">
        <f>IF($A137="GOINFRA",VLOOKUP($B137,[1]GOINFRA!$1:$1048576,2,FALSE),IF($A137="sinapi",VLOOKUP($B137,[1]SINAPI!$1:$1048576,2,FALSE),0))</f>
        <v>#N/A</v>
      </c>
      <c r="D137" s="118" t="e">
        <f>IF($A137="GOINFRA",VLOOKUP($B137,[1]GOINFRA!$1:$1048576,3,FALSE),IF($A137="sinapi",VLOOKUP($B137,[1]SINAPI!$1:$1048576,3,FALSE),0))</f>
        <v>#N/A</v>
      </c>
      <c r="E137" s="120">
        <v>91</v>
      </c>
      <c r="F137" s="121"/>
      <c r="G137" s="122">
        <f t="shared" si="9"/>
        <v>0</v>
      </c>
      <c r="H137" s="102"/>
      <c r="I137" s="102"/>
      <c r="J137" s="102"/>
      <c r="K137" s="102"/>
    </row>
    <row r="138" spans="1:11" ht="12.75" customHeight="1">
      <c r="A138" s="117" t="s">
        <v>24</v>
      </c>
      <c r="B138" s="118">
        <v>3465</v>
      </c>
      <c r="C138" s="119" t="e">
        <f>IF($A138="GOINFRA",VLOOKUP($B138,[1]GOINFRA!$1:$1048576,2,FALSE),IF($A138="sinapi",VLOOKUP($B138,[1]SINAPI!$1:$1048576,2,FALSE),0))</f>
        <v>#N/A</v>
      </c>
      <c r="D138" s="118" t="e">
        <f>IF($A138="GOINFRA",VLOOKUP($B138,[1]GOINFRA!$1:$1048576,3,FALSE),IF($A138="sinapi",VLOOKUP($B138,[1]SINAPI!$1:$1048576,3,FALSE),0))</f>
        <v>#N/A</v>
      </c>
      <c r="E138" s="120">
        <v>4</v>
      </c>
      <c r="F138" s="121"/>
      <c r="G138" s="122">
        <f t="shared" si="9"/>
        <v>0</v>
      </c>
      <c r="H138" s="102"/>
      <c r="I138" s="102"/>
      <c r="J138" s="102"/>
      <c r="K138" s="102"/>
    </row>
    <row r="139" spans="1:11" ht="12.75" customHeight="1">
      <c r="A139" s="117" t="s">
        <v>24</v>
      </c>
      <c r="B139" s="118">
        <v>3460</v>
      </c>
      <c r="C139" s="119" t="e">
        <f>IF($A139="GOINFRA",VLOOKUP($B139,[1]GOINFRA!$1:$1048576,2,FALSE),IF($A139="sinapi",VLOOKUP($B139,[1]SINAPI!$1:$1048576,2,FALSE),0))</f>
        <v>#N/A</v>
      </c>
      <c r="D139" s="118" t="e">
        <f>IF($A139="GOINFRA",VLOOKUP($B139,[1]GOINFRA!$1:$1048576,3,FALSE),IF($A139="sinapi",VLOOKUP($B139,[1]SINAPI!$1:$1048576,3,FALSE),0))</f>
        <v>#N/A</v>
      </c>
      <c r="E139" s="120">
        <v>39</v>
      </c>
      <c r="F139" s="121"/>
      <c r="G139" s="122">
        <f t="shared" si="9"/>
        <v>0</v>
      </c>
      <c r="H139" s="102"/>
      <c r="I139" s="102"/>
      <c r="J139" s="102"/>
      <c r="K139" s="102"/>
    </row>
    <row r="140" spans="1:11" ht="12.75" customHeight="1">
      <c r="A140" s="117" t="s">
        <v>191</v>
      </c>
      <c r="B140" s="118" t="s">
        <v>1152</v>
      </c>
      <c r="C140" s="119" t="s">
        <v>1826</v>
      </c>
      <c r="D140" s="118" t="s">
        <v>146</v>
      </c>
      <c r="E140" s="120">
        <v>3</v>
      </c>
      <c r="F140" s="121"/>
      <c r="G140" s="122">
        <f t="shared" si="9"/>
        <v>0</v>
      </c>
      <c r="H140" s="102"/>
      <c r="I140" s="102"/>
      <c r="J140" s="102"/>
      <c r="K140" s="102"/>
    </row>
    <row r="141" spans="1:11" ht="12.75" customHeight="1">
      <c r="A141" s="117" t="s">
        <v>191</v>
      </c>
      <c r="B141" s="118" t="s">
        <v>1152</v>
      </c>
      <c r="C141" s="119" t="s">
        <v>1827</v>
      </c>
      <c r="D141" s="118" t="s">
        <v>146</v>
      </c>
      <c r="E141" s="120">
        <v>1</v>
      </c>
      <c r="F141" s="121"/>
      <c r="G141" s="122">
        <f t="shared" si="9"/>
        <v>0</v>
      </c>
      <c r="H141" s="102"/>
      <c r="I141" s="102"/>
      <c r="J141" s="102"/>
      <c r="K141" s="102"/>
    </row>
    <row r="142" spans="1:11" ht="12.75" customHeight="1">
      <c r="A142" s="117" t="s">
        <v>191</v>
      </c>
      <c r="B142" s="118" t="s">
        <v>1152</v>
      </c>
      <c r="C142" s="119" t="s">
        <v>1828</v>
      </c>
      <c r="D142" s="118" t="s">
        <v>146</v>
      </c>
      <c r="E142" s="120">
        <v>1</v>
      </c>
      <c r="F142" s="121"/>
      <c r="G142" s="122">
        <f t="shared" si="9"/>
        <v>0</v>
      </c>
      <c r="H142" s="102"/>
      <c r="I142" s="102"/>
      <c r="J142" s="102"/>
      <c r="K142" s="102"/>
    </row>
    <row r="143" spans="1:11" ht="19.5" customHeight="1">
      <c r="A143" s="117" t="s">
        <v>191</v>
      </c>
      <c r="B143" s="118" t="s">
        <v>1152</v>
      </c>
      <c r="C143" s="119" t="s">
        <v>1829</v>
      </c>
      <c r="D143" s="118" t="s">
        <v>146</v>
      </c>
      <c r="E143" s="120">
        <v>1</v>
      </c>
      <c r="F143" s="121"/>
      <c r="G143" s="122">
        <f t="shared" si="9"/>
        <v>0</v>
      </c>
      <c r="H143" s="102"/>
      <c r="I143" s="102"/>
      <c r="J143" s="102"/>
      <c r="K143" s="102"/>
    </row>
    <row r="144" spans="1:11" ht="27.75" customHeight="1">
      <c r="A144" s="117" t="s">
        <v>191</v>
      </c>
      <c r="B144" s="118" t="s">
        <v>1152</v>
      </c>
      <c r="C144" s="119" t="s">
        <v>1830</v>
      </c>
      <c r="D144" s="118" t="s">
        <v>146</v>
      </c>
      <c r="E144" s="120">
        <v>1</v>
      </c>
      <c r="F144" s="121"/>
      <c r="G144" s="122">
        <f t="shared" si="9"/>
        <v>0</v>
      </c>
      <c r="H144" s="102"/>
      <c r="I144" s="102"/>
      <c r="J144" s="102"/>
      <c r="K144" s="102"/>
    </row>
    <row r="145" spans="1:11" ht="12.75" customHeight="1">
      <c r="A145" s="117" t="s">
        <v>191</v>
      </c>
      <c r="B145" s="118" t="s">
        <v>1152</v>
      </c>
      <c r="C145" s="119" t="s">
        <v>1831</v>
      </c>
      <c r="D145" s="118" t="s">
        <v>146</v>
      </c>
      <c r="E145" s="120">
        <v>4</v>
      </c>
      <c r="F145" s="121"/>
      <c r="G145" s="122">
        <f t="shared" si="9"/>
        <v>0</v>
      </c>
      <c r="H145" s="102"/>
      <c r="I145" s="102"/>
      <c r="J145" s="102"/>
      <c r="K145" s="102"/>
    </row>
    <row r="146" spans="1:11" ht="12.75" customHeight="1">
      <c r="A146" s="117" t="s">
        <v>191</v>
      </c>
      <c r="B146" s="118" t="s">
        <v>1152</v>
      </c>
      <c r="C146" s="119" t="s">
        <v>1832</v>
      </c>
      <c r="D146" s="118" t="s">
        <v>146</v>
      </c>
      <c r="E146" s="120">
        <v>4</v>
      </c>
      <c r="F146" s="121"/>
      <c r="G146" s="122">
        <f t="shared" si="9"/>
        <v>0</v>
      </c>
      <c r="H146" s="102"/>
      <c r="I146" s="102"/>
      <c r="J146" s="102"/>
      <c r="K146" s="102"/>
    </row>
    <row r="147" spans="1:11" ht="12.75" customHeight="1">
      <c r="A147" s="117" t="s">
        <v>191</v>
      </c>
      <c r="B147" s="118" t="s">
        <v>1152</v>
      </c>
      <c r="C147" s="119" t="s">
        <v>1833</v>
      </c>
      <c r="D147" s="118" t="s">
        <v>146</v>
      </c>
      <c r="E147" s="120">
        <v>4</v>
      </c>
      <c r="F147" s="121"/>
      <c r="G147" s="122">
        <f t="shared" si="9"/>
        <v>0</v>
      </c>
      <c r="H147" s="102"/>
      <c r="I147" s="102"/>
      <c r="J147" s="102"/>
      <c r="K147" s="102"/>
    </row>
    <row r="148" spans="1:11" ht="12.75" customHeight="1">
      <c r="A148" s="117" t="s">
        <v>191</v>
      </c>
      <c r="B148" s="118" t="s">
        <v>1152</v>
      </c>
      <c r="C148" s="119" t="s">
        <v>1834</v>
      </c>
      <c r="D148" s="118" t="s">
        <v>1835</v>
      </c>
      <c r="E148" s="120">
        <v>0.5</v>
      </c>
      <c r="F148" s="121"/>
      <c r="G148" s="122">
        <f t="shared" si="9"/>
        <v>0</v>
      </c>
      <c r="H148" s="102"/>
      <c r="I148" s="102"/>
      <c r="J148" s="102"/>
      <c r="K148" s="102"/>
    </row>
    <row r="149" spans="1:11" ht="12.75" customHeight="1">
      <c r="A149" s="155" t="s">
        <v>1819</v>
      </c>
      <c r="B149" s="152"/>
      <c r="C149" s="152"/>
      <c r="D149" s="152"/>
      <c r="E149" s="152"/>
      <c r="F149" s="156"/>
      <c r="G149" s="122">
        <f>SUM(G112:G148)</f>
        <v>0</v>
      </c>
      <c r="H149" s="102"/>
      <c r="I149" s="102"/>
      <c r="J149" s="102"/>
      <c r="K149" s="102"/>
    </row>
    <row r="150" spans="1:11" ht="6" customHeight="1">
      <c r="A150" s="151"/>
      <c r="B150" s="152"/>
      <c r="C150" s="152"/>
      <c r="D150" s="152"/>
      <c r="E150" s="152"/>
      <c r="F150" s="152"/>
      <c r="G150" s="153"/>
      <c r="H150" s="102"/>
      <c r="I150" s="102"/>
      <c r="J150" s="102"/>
      <c r="K150" s="102"/>
    </row>
    <row r="151" spans="1:11" ht="12.75" customHeight="1">
      <c r="A151" s="162" t="s">
        <v>1836</v>
      </c>
      <c r="B151" s="152"/>
      <c r="C151" s="152"/>
      <c r="D151" s="152"/>
      <c r="E151" s="152"/>
      <c r="F151" s="156"/>
      <c r="G151" s="116">
        <f>G110+G149</f>
        <v>0</v>
      </c>
      <c r="H151" s="102"/>
      <c r="I151" s="102"/>
      <c r="J151" s="102"/>
      <c r="K151" s="102"/>
    </row>
    <row r="152" spans="1:11" ht="6" customHeight="1">
      <c r="A152" s="151"/>
      <c r="B152" s="152"/>
      <c r="C152" s="152"/>
      <c r="D152" s="152"/>
      <c r="E152" s="152"/>
      <c r="F152" s="152"/>
      <c r="G152" s="153"/>
      <c r="H152" s="102"/>
      <c r="I152" s="102"/>
      <c r="J152" s="102"/>
      <c r="K152" s="102"/>
    </row>
    <row r="153" spans="1:11" ht="15" customHeight="1">
      <c r="A153" s="109" t="s">
        <v>1331</v>
      </c>
      <c r="B153" s="154" t="s">
        <v>1332</v>
      </c>
      <c r="C153" s="152"/>
      <c r="D153" s="152"/>
      <c r="E153" s="152"/>
      <c r="F153" s="152"/>
      <c r="G153" s="153"/>
      <c r="H153" s="110"/>
      <c r="I153" s="110"/>
      <c r="J153" s="110"/>
      <c r="K153" s="110"/>
    </row>
    <row r="154" spans="1:11" ht="12.75" customHeight="1">
      <c r="A154" s="111"/>
      <c r="B154" s="112" t="s">
        <v>1152</v>
      </c>
      <c r="C154" s="113" t="s">
        <v>1806</v>
      </c>
      <c r="D154" s="112" t="s">
        <v>1152</v>
      </c>
      <c r="E154" s="114" t="s">
        <v>1152</v>
      </c>
      <c r="F154" s="115" t="s">
        <v>1152</v>
      </c>
      <c r="G154" s="116" t="s">
        <v>1152</v>
      </c>
      <c r="H154" s="110"/>
      <c r="I154" s="110"/>
      <c r="J154" s="110"/>
      <c r="K154" s="110"/>
    </row>
    <row r="155" spans="1:11" ht="12.75" customHeight="1">
      <c r="A155" s="117" t="s">
        <v>24</v>
      </c>
      <c r="B155" s="118">
        <v>12</v>
      </c>
      <c r="C155" s="119" t="e">
        <f>IF($A155="GOINFRA",VLOOKUP($B155,[1]GOINFRA!$1:$1048576,2,FALSE),IF($A155="sinapi",VLOOKUP($B155,[1]SINAPI!$1:$1048576,2,FALSE),0))</f>
        <v>#N/A</v>
      </c>
      <c r="D155" s="118" t="e">
        <f>IF($A155="GOINFRA",VLOOKUP($B155,[1]GOINFRA!$1:$1048576,3,FALSE),IF($A155="sinapi",VLOOKUP($B155,[1]SINAPI!$1:$1048576,3,FALSE),0))</f>
        <v>#N/A</v>
      </c>
      <c r="E155" s="120">
        <v>48</v>
      </c>
      <c r="F155" s="121"/>
      <c r="G155" s="122">
        <f t="shared" ref="G155:G158" si="10">F155*E155</f>
        <v>0</v>
      </c>
      <c r="H155" s="102"/>
      <c r="I155" s="102"/>
      <c r="J155" s="102"/>
      <c r="K155" s="102"/>
    </row>
    <row r="156" spans="1:11" ht="12.75" customHeight="1">
      <c r="A156" s="117" t="s">
        <v>24</v>
      </c>
      <c r="B156" s="118">
        <v>8</v>
      </c>
      <c r="C156" s="119" t="e">
        <f>IF($A156="GOINFRA",VLOOKUP($B156,[1]GOINFRA!$1:$1048576,2,FALSE),IF($A156="sinapi",VLOOKUP($B156,[1]SINAPI!$1:$1048576,2,FALSE),0))</f>
        <v>#N/A</v>
      </c>
      <c r="D156" s="118" t="e">
        <f>IF($A156="GOINFRA",VLOOKUP($B156,[1]GOINFRA!$1:$1048576,3,FALSE),IF($A156="sinapi",VLOOKUP($B156,[1]SINAPI!$1:$1048576,3,FALSE),0))</f>
        <v>#N/A</v>
      </c>
      <c r="E156" s="120">
        <v>48</v>
      </c>
      <c r="F156" s="121"/>
      <c r="G156" s="122">
        <f t="shared" si="10"/>
        <v>0</v>
      </c>
      <c r="H156" s="102"/>
      <c r="I156" s="102"/>
      <c r="J156" s="102"/>
      <c r="K156" s="102"/>
    </row>
    <row r="157" spans="1:11" ht="12.75" customHeight="1">
      <c r="A157" s="117" t="s">
        <v>24</v>
      </c>
      <c r="B157" s="118">
        <v>5</v>
      </c>
      <c r="C157" s="119" t="e">
        <f>IF($A157="GOINFRA",VLOOKUP($B157,[1]GOINFRA!$1:$1048576,2,FALSE),IF($A157="sinapi",VLOOKUP($B157,[1]SINAPI!$1:$1048576,2,FALSE),0))</f>
        <v>#N/A</v>
      </c>
      <c r="D157" s="118" t="e">
        <f>IF($A157="GOINFRA",VLOOKUP($B157,[1]GOINFRA!$1:$1048576,3,FALSE),IF($A157="sinapi",VLOOKUP($B157,[1]SINAPI!$1:$1048576,3,FALSE),0))</f>
        <v>#N/A</v>
      </c>
      <c r="E157" s="120">
        <v>8</v>
      </c>
      <c r="F157" s="121"/>
      <c r="G157" s="122">
        <f t="shared" si="10"/>
        <v>0</v>
      </c>
      <c r="H157" s="102"/>
      <c r="I157" s="102"/>
      <c r="J157" s="102"/>
      <c r="K157" s="102"/>
    </row>
    <row r="158" spans="1:11" ht="12.75" customHeight="1">
      <c r="A158" s="117" t="s">
        <v>18</v>
      </c>
      <c r="B158" s="118">
        <v>88266</v>
      </c>
      <c r="C158" s="119" t="e">
        <f>IF($A158="GOINFRA",VLOOKUP($B158,[1]GOINFRA!$1:$1048576,2,FALSE),IF($A158="sinapi",VLOOKUP($B158,[1]SINAPI!$1:$1048576,2,FALSE),0))</f>
        <v>#N/A</v>
      </c>
      <c r="D158" s="118" t="e">
        <f>IF($A158="GOINFRA",VLOOKUP($B158,[1]GOINFRA!$1:$1048576,3,FALSE),IF($A158="sinapi",VLOOKUP($B158,[1]SINAPI!$1:$1048576,3,FALSE),0))</f>
        <v>#N/A</v>
      </c>
      <c r="E158" s="120">
        <v>48</v>
      </c>
      <c r="F158" s="121"/>
      <c r="G158" s="122">
        <f t="shared" si="10"/>
        <v>0</v>
      </c>
      <c r="H158" s="102"/>
      <c r="I158" s="102"/>
      <c r="J158" s="102"/>
      <c r="K158" s="102"/>
    </row>
    <row r="159" spans="1:11" ht="12.75" customHeight="1">
      <c r="A159" s="155" t="s">
        <v>1807</v>
      </c>
      <c r="B159" s="152"/>
      <c r="C159" s="152"/>
      <c r="D159" s="152"/>
      <c r="E159" s="152"/>
      <c r="F159" s="156"/>
      <c r="G159" s="122">
        <f>SUM(G155:G158)</f>
        <v>0</v>
      </c>
      <c r="H159" s="102"/>
      <c r="I159" s="102"/>
      <c r="J159" s="102"/>
      <c r="K159" s="102"/>
    </row>
    <row r="160" spans="1:11" ht="12.75" customHeight="1">
      <c r="A160" s="111"/>
      <c r="B160" s="112" t="s">
        <v>1152</v>
      </c>
      <c r="C160" s="113" t="s">
        <v>1808</v>
      </c>
      <c r="D160" s="112" t="s">
        <v>1152</v>
      </c>
      <c r="E160" s="114" t="s">
        <v>1152</v>
      </c>
      <c r="F160" s="115" t="s">
        <v>1152</v>
      </c>
      <c r="G160" s="116" t="s">
        <v>1152</v>
      </c>
      <c r="H160" s="110"/>
      <c r="I160" s="110"/>
      <c r="J160" s="110"/>
      <c r="K160" s="110"/>
    </row>
    <row r="161" spans="1:11" ht="12.75" customHeight="1">
      <c r="A161" s="117" t="s">
        <v>24</v>
      </c>
      <c r="B161" s="118">
        <v>3261</v>
      </c>
      <c r="C161" s="119" t="e">
        <f>IF($A161="GOINFRA",VLOOKUP($B161,[1]GOINFRA!$1:$1048576,2,FALSE),IF($A161="sinapi",VLOOKUP($B161,[1]SINAPI!$1:$1048576,2,FALSE),0))</f>
        <v>#N/A</v>
      </c>
      <c r="D161" s="118" t="e">
        <f>IF($A161="GOINFRA",VLOOKUP($B161,[1]GOINFRA!$1:$1048576,3,FALSE),IF($A161="sinapi",VLOOKUP($B161,[1]SINAPI!$1:$1048576,3,FALSE),0))</f>
        <v>#N/A</v>
      </c>
      <c r="E161" s="120">
        <v>1</v>
      </c>
      <c r="F161" s="121"/>
      <c r="G161" s="122">
        <f t="shared" ref="G161:G188" si="11">F161*E161</f>
        <v>0</v>
      </c>
      <c r="H161" s="102"/>
      <c r="I161" s="102"/>
      <c r="J161" s="102"/>
      <c r="K161" s="102"/>
    </row>
    <row r="162" spans="1:11" ht="12.75" customHeight="1">
      <c r="A162" s="117" t="s">
        <v>24</v>
      </c>
      <c r="B162" s="118">
        <v>3262</v>
      </c>
      <c r="C162" s="119" t="e">
        <f>IF($A162="GOINFRA",VLOOKUP($B162,[1]GOINFRA!$1:$1048576,2,FALSE),IF($A162="sinapi",VLOOKUP($B162,[1]SINAPI!$1:$1048576,2,FALSE),0))</f>
        <v>#N/A</v>
      </c>
      <c r="D162" s="118" t="e">
        <f>IF($A162="GOINFRA",VLOOKUP($B162,[1]GOINFRA!$1:$1048576,3,FALSE),IF($A162="sinapi",VLOOKUP($B162,[1]SINAPI!$1:$1048576,3,FALSE),0))</f>
        <v>#N/A</v>
      </c>
      <c r="E162" s="120">
        <v>5</v>
      </c>
      <c r="F162" s="121"/>
      <c r="G162" s="122">
        <f t="shared" si="11"/>
        <v>0</v>
      </c>
      <c r="H162" s="102"/>
      <c r="I162" s="102"/>
      <c r="J162" s="102"/>
      <c r="K162" s="102"/>
    </row>
    <row r="163" spans="1:11" ht="12.75" customHeight="1">
      <c r="A163" s="117" t="s">
        <v>24</v>
      </c>
      <c r="B163" s="118">
        <v>3259</v>
      </c>
      <c r="C163" s="119" t="e">
        <f>IF($A163="GOINFRA",VLOOKUP($B163,[1]GOINFRA!$1:$1048576,2,FALSE),IF($A163="sinapi",VLOOKUP($B163,[1]SINAPI!$1:$1048576,2,FALSE),0))</f>
        <v>#N/A</v>
      </c>
      <c r="D163" s="118" t="e">
        <f>IF($A163="GOINFRA",VLOOKUP($B163,[1]GOINFRA!$1:$1048576,3,FALSE),IF($A163="sinapi",VLOOKUP($B163,[1]SINAPI!$1:$1048576,3,FALSE),0))</f>
        <v>#N/A</v>
      </c>
      <c r="E163" s="120">
        <v>9</v>
      </c>
      <c r="F163" s="121"/>
      <c r="G163" s="122">
        <f t="shared" si="11"/>
        <v>0</v>
      </c>
      <c r="H163" s="102"/>
      <c r="I163" s="102"/>
      <c r="J163" s="102"/>
      <c r="K163" s="102"/>
    </row>
    <row r="164" spans="1:11" ht="12.75" customHeight="1">
      <c r="A164" s="117" t="s">
        <v>24</v>
      </c>
      <c r="B164" s="118">
        <v>3751</v>
      </c>
      <c r="C164" s="119" t="e">
        <f>IF($A164="GOINFRA",VLOOKUP($B164,[1]GOINFRA!$1:$1048576,2,FALSE),IF($A164="sinapi",VLOOKUP($B164,[1]SINAPI!$1:$1048576,2,FALSE),0))</f>
        <v>#N/A</v>
      </c>
      <c r="D164" s="118" t="e">
        <f>IF($A164="GOINFRA",VLOOKUP($B164,[1]GOINFRA!$1:$1048576,3,FALSE),IF($A164="sinapi",VLOOKUP($B164,[1]SINAPI!$1:$1048576,3,FALSE),0))</f>
        <v>#N/A</v>
      </c>
      <c r="E164" s="120">
        <v>1</v>
      </c>
      <c r="F164" s="121"/>
      <c r="G164" s="122">
        <f t="shared" si="11"/>
        <v>0</v>
      </c>
      <c r="H164" s="102"/>
      <c r="I164" s="102"/>
      <c r="J164" s="102"/>
      <c r="K164" s="102"/>
    </row>
    <row r="165" spans="1:11" ht="12.75" customHeight="1">
      <c r="A165" s="117" t="s">
        <v>24</v>
      </c>
      <c r="B165" s="118">
        <v>3441</v>
      </c>
      <c r="C165" s="119" t="e">
        <f>IF($A165="GOINFRA",VLOOKUP($B165,[1]GOINFRA!$1:$1048576,2,FALSE),IF($A165="sinapi",VLOOKUP($B165,[1]SINAPI!$1:$1048576,2,FALSE),0))</f>
        <v>#N/A</v>
      </c>
      <c r="D165" s="118" t="e">
        <f>IF($A165="GOINFRA",VLOOKUP($B165,[1]GOINFRA!$1:$1048576,3,FALSE),IF($A165="sinapi",VLOOKUP($B165,[1]SINAPI!$1:$1048576,3,FALSE),0))</f>
        <v>#N/A</v>
      </c>
      <c r="E165" s="120">
        <v>3</v>
      </c>
      <c r="F165" s="121"/>
      <c r="G165" s="122">
        <f t="shared" si="11"/>
        <v>0</v>
      </c>
      <c r="H165" s="102"/>
      <c r="I165" s="102"/>
      <c r="J165" s="102"/>
      <c r="K165" s="102"/>
    </row>
    <row r="166" spans="1:11" ht="12.75" customHeight="1">
      <c r="A166" s="117" t="s">
        <v>24</v>
      </c>
      <c r="B166" s="118">
        <v>3432</v>
      </c>
      <c r="C166" s="119" t="e">
        <f>IF($A166="GOINFRA",VLOOKUP($B166,[1]GOINFRA!$1:$1048576,2,FALSE),IF($A166="sinapi",VLOOKUP($B166,[1]SINAPI!$1:$1048576,2,FALSE),0))</f>
        <v>#N/A</v>
      </c>
      <c r="D166" s="118" t="e">
        <f>IF($A166="GOINFRA",VLOOKUP($B166,[1]GOINFRA!$1:$1048576,3,FALSE),IF($A166="sinapi",VLOOKUP($B166,[1]SINAPI!$1:$1048576,3,FALSE),0))</f>
        <v>#N/A</v>
      </c>
      <c r="E166" s="120">
        <v>2</v>
      </c>
      <c r="F166" s="121"/>
      <c r="G166" s="122">
        <f t="shared" si="11"/>
        <v>0</v>
      </c>
      <c r="H166" s="102"/>
      <c r="I166" s="102"/>
      <c r="J166" s="102"/>
      <c r="K166" s="102"/>
    </row>
    <row r="167" spans="1:11" ht="12.75" customHeight="1">
      <c r="A167" s="117" t="s">
        <v>24</v>
      </c>
      <c r="B167" s="118">
        <v>3213</v>
      </c>
      <c r="C167" s="119" t="e">
        <f>IF($A167="GOINFRA",VLOOKUP($B167,[1]GOINFRA!$1:$1048576,2,FALSE),IF($A167="sinapi",VLOOKUP($B167,[1]SINAPI!$1:$1048576,2,FALSE),0))</f>
        <v>#N/A</v>
      </c>
      <c r="D167" s="118" t="e">
        <f>IF($A167="GOINFRA",VLOOKUP($B167,[1]GOINFRA!$1:$1048576,3,FALSE),IF($A167="sinapi",VLOOKUP($B167,[1]SINAPI!$1:$1048576,3,FALSE),0))</f>
        <v>#N/A</v>
      </c>
      <c r="E167" s="120">
        <v>5</v>
      </c>
      <c r="F167" s="121"/>
      <c r="G167" s="122">
        <f t="shared" si="11"/>
        <v>0</v>
      </c>
      <c r="H167" s="102"/>
      <c r="I167" s="102"/>
      <c r="J167" s="102"/>
      <c r="K167" s="102"/>
    </row>
    <row r="168" spans="1:11" ht="12.75" customHeight="1">
      <c r="A168" s="117" t="s">
        <v>24</v>
      </c>
      <c r="B168" s="118">
        <v>3215</v>
      </c>
      <c r="C168" s="119" t="e">
        <f>IF($A168="GOINFRA",VLOOKUP($B168,[1]GOINFRA!$1:$1048576,2,FALSE),IF($A168="sinapi",VLOOKUP($B168,[1]SINAPI!$1:$1048576,2,FALSE),0))</f>
        <v>#N/A</v>
      </c>
      <c r="D168" s="118" t="e">
        <f>IF($A168="GOINFRA",VLOOKUP($B168,[1]GOINFRA!$1:$1048576,3,FALSE),IF($A168="sinapi",VLOOKUP($B168,[1]SINAPI!$1:$1048576,3,FALSE),0))</f>
        <v>#N/A</v>
      </c>
      <c r="E168" s="120">
        <v>3</v>
      </c>
      <c r="F168" s="121"/>
      <c r="G168" s="122">
        <f t="shared" si="11"/>
        <v>0</v>
      </c>
      <c r="H168" s="102"/>
      <c r="I168" s="102"/>
      <c r="J168" s="102"/>
      <c r="K168" s="102"/>
    </row>
    <row r="169" spans="1:11" ht="12.75" customHeight="1">
      <c r="A169" s="117" t="s">
        <v>24</v>
      </c>
      <c r="B169" s="118">
        <v>3939</v>
      </c>
      <c r="C169" s="119" t="e">
        <f>IF($A169="GOINFRA",VLOOKUP($B169,[1]GOINFRA!$1:$1048576,2,FALSE),IF($A169="sinapi",VLOOKUP($B169,[1]SINAPI!$1:$1048576,2,FALSE),0))</f>
        <v>#N/A</v>
      </c>
      <c r="D169" s="118" t="e">
        <f>IF($A169="GOINFRA",VLOOKUP($B169,[1]GOINFRA!$1:$1048576,3,FALSE),IF($A169="sinapi",VLOOKUP($B169,[1]SINAPI!$1:$1048576,3,FALSE),0))</f>
        <v>#N/A</v>
      </c>
      <c r="E169" s="120">
        <v>3</v>
      </c>
      <c r="F169" s="121"/>
      <c r="G169" s="122">
        <f t="shared" si="11"/>
        <v>0</v>
      </c>
      <c r="H169" s="102"/>
      <c r="I169" s="102"/>
      <c r="J169" s="102"/>
      <c r="K169" s="102"/>
    </row>
    <row r="170" spans="1:11" ht="12.75" customHeight="1">
      <c r="A170" s="117" t="s">
        <v>24</v>
      </c>
      <c r="B170" s="118">
        <v>3011</v>
      </c>
      <c r="C170" s="119" t="e">
        <f>IF($A170="GOINFRA",VLOOKUP($B170,[1]GOINFRA!$1:$1048576,2,FALSE),IF($A170="sinapi",VLOOKUP($B170,[1]SINAPI!$1:$1048576,2,FALSE),0))</f>
        <v>#N/A</v>
      </c>
      <c r="D170" s="118" t="e">
        <f>IF($A170="GOINFRA",VLOOKUP($B170,[1]GOINFRA!$1:$1048576,3,FALSE),IF($A170="sinapi",VLOOKUP($B170,[1]SINAPI!$1:$1048576,3,FALSE),0))</f>
        <v>#N/A</v>
      </c>
      <c r="E170" s="120">
        <v>3</v>
      </c>
      <c r="F170" s="121"/>
      <c r="G170" s="122">
        <f t="shared" si="11"/>
        <v>0</v>
      </c>
      <c r="H170" s="102"/>
      <c r="I170" s="102"/>
      <c r="J170" s="102"/>
      <c r="K170" s="102"/>
    </row>
    <row r="171" spans="1:11" ht="12.75" customHeight="1">
      <c r="A171" s="117" t="s">
        <v>24</v>
      </c>
      <c r="B171" s="118">
        <v>3341</v>
      </c>
      <c r="C171" s="119" t="e">
        <f>IF($A171="GOINFRA",VLOOKUP($B171,[1]GOINFRA!$1:$1048576,2,FALSE),IF($A171="sinapi",VLOOKUP($B171,[1]SINAPI!$1:$1048576,2,FALSE),0))</f>
        <v>#N/A</v>
      </c>
      <c r="D171" s="118" t="e">
        <f>IF($A171="GOINFRA",VLOOKUP($B171,[1]GOINFRA!$1:$1048576,3,FALSE),IF($A171="sinapi",VLOOKUP($B171,[1]SINAPI!$1:$1048576,3,FALSE),0))</f>
        <v>#N/A</v>
      </c>
      <c r="E171" s="120">
        <v>16</v>
      </c>
      <c r="F171" s="121"/>
      <c r="G171" s="122">
        <f t="shared" si="11"/>
        <v>0</v>
      </c>
      <c r="H171" s="102"/>
      <c r="I171" s="102"/>
      <c r="J171" s="102"/>
      <c r="K171" s="102"/>
    </row>
    <row r="172" spans="1:11" ht="12.75" customHeight="1">
      <c r="A172" s="117" t="s">
        <v>24</v>
      </c>
      <c r="B172" s="118">
        <v>3076</v>
      </c>
      <c r="C172" s="119" t="e">
        <f>IF($A172="GOINFRA",VLOOKUP($B172,[1]GOINFRA!$1:$1048576,2,FALSE),IF($A172="sinapi",VLOOKUP($B172,[1]SINAPI!$1:$1048576,2,FALSE),0))</f>
        <v>#N/A</v>
      </c>
      <c r="D172" s="118" t="e">
        <f>IF($A172="GOINFRA",VLOOKUP($B172,[1]GOINFRA!$1:$1048576,3,FALSE),IF($A172="sinapi",VLOOKUP($B172,[1]SINAPI!$1:$1048576,3,FALSE),0))</f>
        <v>#N/A</v>
      </c>
      <c r="E172" s="120">
        <v>1</v>
      </c>
      <c r="F172" s="121"/>
      <c r="G172" s="122">
        <f t="shared" si="11"/>
        <v>0</v>
      </c>
      <c r="H172" s="102"/>
      <c r="I172" s="102"/>
      <c r="J172" s="102"/>
      <c r="K172" s="102"/>
    </row>
    <row r="173" spans="1:11" ht="12.75" customHeight="1">
      <c r="A173" s="117" t="s">
        <v>24</v>
      </c>
      <c r="B173" s="118">
        <v>3114</v>
      </c>
      <c r="C173" s="119" t="e">
        <f>IF($A173="GOINFRA",VLOOKUP($B173,[1]GOINFRA!$1:$1048576,2,FALSE),IF($A173="sinapi",VLOOKUP($B173,[1]SINAPI!$1:$1048576,2,FALSE),0))</f>
        <v>#N/A</v>
      </c>
      <c r="D173" s="118" t="e">
        <f>IF($A173="GOINFRA",VLOOKUP($B173,[1]GOINFRA!$1:$1048576,3,FALSE),IF($A173="sinapi",VLOOKUP($B173,[1]SINAPI!$1:$1048576,3,FALSE),0))</f>
        <v>#N/A</v>
      </c>
      <c r="E173" s="120">
        <v>5</v>
      </c>
      <c r="F173" s="121"/>
      <c r="G173" s="122">
        <f t="shared" si="11"/>
        <v>0</v>
      </c>
      <c r="H173" s="102"/>
      <c r="I173" s="102"/>
      <c r="J173" s="102"/>
      <c r="K173" s="102"/>
    </row>
    <row r="174" spans="1:11" ht="12.75" customHeight="1">
      <c r="A174" s="117" t="s">
        <v>24</v>
      </c>
      <c r="B174" s="118">
        <v>3121</v>
      </c>
      <c r="C174" s="119" t="e">
        <f>IF($A174="GOINFRA",VLOOKUP($B174,[1]GOINFRA!$1:$1048576,2,FALSE),IF($A174="sinapi",VLOOKUP($B174,[1]SINAPI!$1:$1048576,2,FALSE),0))</f>
        <v>#N/A</v>
      </c>
      <c r="D174" s="118" t="e">
        <f>IF($A174="GOINFRA",VLOOKUP($B174,[1]GOINFRA!$1:$1048576,3,FALSE),IF($A174="sinapi",VLOOKUP($B174,[1]SINAPI!$1:$1048576,3,FALSE),0))</f>
        <v>#N/A</v>
      </c>
      <c r="E174" s="120">
        <v>15</v>
      </c>
      <c r="F174" s="121"/>
      <c r="G174" s="122">
        <f t="shared" si="11"/>
        <v>0</v>
      </c>
      <c r="H174" s="102"/>
      <c r="I174" s="102"/>
      <c r="J174" s="102"/>
      <c r="K174" s="102"/>
    </row>
    <row r="175" spans="1:11" ht="12.75" customHeight="1">
      <c r="A175" s="117" t="s">
        <v>24</v>
      </c>
      <c r="B175" s="118">
        <v>3118</v>
      </c>
      <c r="C175" s="119" t="e">
        <f>IF($A175="GOINFRA",VLOOKUP($B175,[1]GOINFRA!$1:$1048576,2,FALSE),IF($A175="sinapi",VLOOKUP($B175,[1]SINAPI!$1:$1048576,2,FALSE),0))</f>
        <v>#N/A</v>
      </c>
      <c r="D175" s="118" t="e">
        <f>IF($A175="GOINFRA",VLOOKUP($B175,[1]GOINFRA!$1:$1048576,3,FALSE),IF($A175="sinapi",VLOOKUP($B175,[1]SINAPI!$1:$1048576,3,FALSE),0))</f>
        <v>#N/A</v>
      </c>
      <c r="E175" s="120">
        <v>8</v>
      </c>
      <c r="F175" s="121"/>
      <c r="G175" s="122">
        <f t="shared" si="11"/>
        <v>0</v>
      </c>
      <c r="H175" s="102"/>
      <c r="I175" s="102"/>
      <c r="J175" s="102"/>
      <c r="K175" s="102"/>
    </row>
    <row r="176" spans="1:11" ht="12.75" customHeight="1">
      <c r="A176" s="117" t="s">
        <v>24</v>
      </c>
      <c r="B176" s="118">
        <v>3113</v>
      </c>
      <c r="C176" s="119" t="e">
        <f>IF($A176="GOINFRA",VLOOKUP($B176,[1]GOINFRA!$1:$1048576,2,FALSE),IF($A176="sinapi",VLOOKUP($B176,[1]SINAPI!$1:$1048576,2,FALSE),0))</f>
        <v>#N/A</v>
      </c>
      <c r="D176" s="118" t="e">
        <f>IF($A176="GOINFRA",VLOOKUP($B176,[1]GOINFRA!$1:$1048576,3,FALSE),IF($A176="sinapi",VLOOKUP($B176,[1]SINAPI!$1:$1048576,3,FALSE),0))</f>
        <v>#N/A</v>
      </c>
      <c r="E176" s="120">
        <v>30</v>
      </c>
      <c r="F176" s="121"/>
      <c r="G176" s="122">
        <f t="shared" si="11"/>
        <v>0</v>
      </c>
      <c r="H176" s="102"/>
      <c r="I176" s="102"/>
      <c r="J176" s="102"/>
      <c r="K176" s="102"/>
    </row>
    <row r="177" spans="1:11" ht="12.75" customHeight="1">
      <c r="A177" s="117" t="s">
        <v>24</v>
      </c>
      <c r="B177" s="118">
        <v>3461</v>
      </c>
      <c r="C177" s="119" t="e">
        <f>IF($A177="GOINFRA",VLOOKUP($B177,[1]GOINFRA!$1:$1048576,2,FALSE),IF($A177="sinapi",VLOOKUP($B177,[1]SINAPI!$1:$1048576,2,FALSE),0))</f>
        <v>#N/A</v>
      </c>
      <c r="D177" s="118" t="e">
        <f>IF($A177="GOINFRA",VLOOKUP($B177,[1]GOINFRA!$1:$1048576,3,FALSE),IF($A177="sinapi",VLOOKUP($B177,[1]SINAPI!$1:$1048576,3,FALSE),0))</f>
        <v>#N/A</v>
      </c>
      <c r="E177" s="120">
        <v>5</v>
      </c>
      <c r="F177" s="121"/>
      <c r="G177" s="122">
        <f t="shared" si="11"/>
        <v>0</v>
      </c>
      <c r="H177" s="102"/>
      <c r="I177" s="102"/>
      <c r="J177" s="102"/>
      <c r="K177" s="102"/>
    </row>
    <row r="178" spans="1:11" ht="12.75" customHeight="1">
      <c r="A178" s="117" t="s">
        <v>24</v>
      </c>
      <c r="B178" s="118">
        <v>3468</v>
      </c>
      <c r="C178" s="119" t="e">
        <f>IF($A178="GOINFRA",VLOOKUP($B178,[1]GOINFRA!$1:$1048576,2,FALSE),IF($A178="sinapi",VLOOKUP($B178,[1]SINAPI!$1:$1048576,2,FALSE),0))</f>
        <v>#N/A</v>
      </c>
      <c r="D178" s="118" t="e">
        <f>IF($A178="GOINFRA",VLOOKUP($B178,[1]GOINFRA!$1:$1048576,3,FALSE),IF($A178="sinapi",VLOOKUP($B178,[1]SINAPI!$1:$1048576,3,FALSE),0))</f>
        <v>#N/A</v>
      </c>
      <c r="E178" s="120">
        <v>55</v>
      </c>
      <c r="F178" s="121"/>
      <c r="G178" s="122">
        <f t="shared" si="11"/>
        <v>0</v>
      </c>
      <c r="H178" s="102"/>
      <c r="I178" s="102"/>
      <c r="J178" s="102"/>
      <c r="K178" s="102"/>
    </row>
    <row r="179" spans="1:11" ht="12.75" customHeight="1">
      <c r="A179" s="117" t="s">
        <v>24</v>
      </c>
      <c r="B179" s="118">
        <v>3465</v>
      </c>
      <c r="C179" s="119" t="e">
        <f>IF($A179="GOINFRA",VLOOKUP($B179,[1]GOINFRA!$1:$1048576,2,FALSE),IF($A179="sinapi",VLOOKUP($B179,[1]SINAPI!$1:$1048576,2,FALSE),0))</f>
        <v>#N/A</v>
      </c>
      <c r="D179" s="118" t="e">
        <f>IF($A179="GOINFRA",VLOOKUP($B179,[1]GOINFRA!$1:$1048576,3,FALSE),IF($A179="sinapi",VLOOKUP($B179,[1]SINAPI!$1:$1048576,3,FALSE),0))</f>
        <v>#N/A</v>
      </c>
      <c r="E179" s="120">
        <v>30</v>
      </c>
      <c r="F179" s="121"/>
      <c r="G179" s="122">
        <f t="shared" si="11"/>
        <v>0</v>
      </c>
      <c r="H179" s="102"/>
      <c r="I179" s="102"/>
      <c r="J179" s="102"/>
      <c r="K179" s="102"/>
    </row>
    <row r="180" spans="1:11" ht="12.75" customHeight="1">
      <c r="A180" s="117" t="s">
        <v>24</v>
      </c>
      <c r="B180" s="118">
        <v>3460</v>
      </c>
      <c r="C180" s="119" t="e">
        <f>IF($A180="GOINFRA",VLOOKUP($B180,[1]GOINFRA!$1:$1048576,2,FALSE),IF($A180="sinapi",VLOOKUP($B180,[1]SINAPI!$1:$1048576,2,FALSE),0))</f>
        <v>#N/A</v>
      </c>
      <c r="D180" s="118" t="e">
        <f>IF($A180="GOINFRA",VLOOKUP($B180,[1]GOINFRA!$1:$1048576,3,FALSE),IF($A180="sinapi",VLOOKUP($B180,[1]SINAPI!$1:$1048576,3,FALSE),0))</f>
        <v>#N/A</v>
      </c>
      <c r="E180" s="120">
        <v>50</v>
      </c>
      <c r="F180" s="121"/>
      <c r="G180" s="122">
        <f t="shared" si="11"/>
        <v>0</v>
      </c>
      <c r="H180" s="102"/>
      <c r="I180" s="102"/>
      <c r="J180" s="102"/>
      <c r="K180" s="102"/>
    </row>
    <row r="181" spans="1:11" ht="12.75" customHeight="1">
      <c r="A181" s="117" t="s">
        <v>191</v>
      </c>
      <c r="B181" s="118" t="s">
        <v>1152</v>
      </c>
      <c r="C181" s="119" t="s">
        <v>1826</v>
      </c>
      <c r="D181" s="118" t="s">
        <v>146</v>
      </c>
      <c r="E181" s="120">
        <v>3</v>
      </c>
      <c r="F181" s="121"/>
      <c r="G181" s="122">
        <f t="shared" si="11"/>
        <v>0</v>
      </c>
      <c r="H181" s="102"/>
      <c r="I181" s="102"/>
      <c r="J181" s="102"/>
      <c r="K181" s="102"/>
    </row>
    <row r="182" spans="1:11" ht="28.5" customHeight="1">
      <c r="A182" s="117" t="s">
        <v>191</v>
      </c>
      <c r="B182" s="118" t="s">
        <v>1152</v>
      </c>
      <c r="C182" s="119" t="s">
        <v>1830</v>
      </c>
      <c r="D182" s="118" t="s">
        <v>146</v>
      </c>
      <c r="E182" s="120">
        <v>1</v>
      </c>
      <c r="F182" s="121"/>
      <c r="G182" s="122">
        <f t="shared" si="11"/>
        <v>0</v>
      </c>
      <c r="H182" s="102"/>
      <c r="I182" s="102"/>
      <c r="J182" s="102"/>
      <c r="K182" s="102"/>
    </row>
    <row r="183" spans="1:11" ht="12.75" customHeight="1">
      <c r="A183" s="117" t="s">
        <v>191</v>
      </c>
      <c r="B183" s="118" t="s">
        <v>1152</v>
      </c>
      <c r="C183" s="119" t="s">
        <v>1827</v>
      </c>
      <c r="D183" s="118" t="s">
        <v>146</v>
      </c>
      <c r="E183" s="120">
        <v>1</v>
      </c>
      <c r="F183" s="121"/>
      <c r="G183" s="122">
        <f t="shared" si="11"/>
        <v>0</v>
      </c>
      <c r="H183" s="102"/>
      <c r="I183" s="102"/>
      <c r="J183" s="102"/>
      <c r="K183" s="102"/>
    </row>
    <row r="184" spans="1:11" ht="12.75" customHeight="1">
      <c r="A184" s="117" t="s">
        <v>191</v>
      </c>
      <c r="B184" s="118" t="s">
        <v>1152</v>
      </c>
      <c r="C184" s="119" t="s">
        <v>1837</v>
      </c>
      <c r="D184" s="118" t="s">
        <v>146</v>
      </c>
      <c r="E184" s="120">
        <v>3</v>
      </c>
      <c r="F184" s="121"/>
      <c r="G184" s="122">
        <f t="shared" si="11"/>
        <v>0</v>
      </c>
      <c r="H184" s="102"/>
      <c r="I184" s="102"/>
      <c r="J184" s="102"/>
      <c r="K184" s="102"/>
    </row>
    <row r="185" spans="1:11" ht="12.75" customHeight="1">
      <c r="A185" s="117" t="s">
        <v>191</v>
      </c>
      <c r="B185" s="118" t="s">
        <v>1152</v>
      </c>
      <c r="C185" s="119" t="s">
        <v>1831</v>
      </c>
      <c r="D185" s="118" t="s">
        <v>146</v>
      </c>
      <c r="E185" s="120">
        <v>2</v>
      </c>
      <c r="F185" s="121"/>
      <c r="G185" s="122">
        <f t="shared" si="11"/>
        <v>0</v>
      </c>
      <c r="H185" s="102"/>
      <c r="I185" s="102"/>
      <c r="J185" s="102"/>
      <c r="K185" s="102"/>
    </row>
    <row r="186" spans="1:11" ht="12.75" customHeight="1">
      <c r="A186" s="117" t="s">
        <v>191</v>
      </c>
      <c r="B186" s="118" t="s">
        <v>1152</v>
      </c>
      <c r="C186" s="119" t="s">
        <v>1832</v>
      </c>
      <c r="D186" s="118" t="s">
        <v>146</v>
      </c>
      <c r="E186" s="120">
        <v>6</v>
      </c>
      <c r="F186" s="121"/>
      <c r="G186" s="122">
        <f t="shared" si="11"/>
        <v>0</v>
      </c>
      <c r="H186" s="102"/>
      <c r="I186" s="102"/>
      <c r="J186" s="102"/>
      <c r="K186" s="102"/>
    </row>
    <row r="187" spans="1:11" ht="12.75" customHeight="1">
      <c r="A187" s="117" t="s">
        <v>191</v>
      </c>
      <c r="B187" s="118" t="s">
        <v>1152</v>
      </c>
      <c r="C187" s="119" t="s">
        <v>1833</v>
      </c>
      <c r="D187" s="118" t="s">
        <v>146</v>
      </c>
      <c r="E187" s="120">
        <v>6</v>
      </c>
      <c r="F187" s="121"/>
      <c r="G187" s="122">
        <f t="shared" si="11"/>
        <v>0</v>
      </c>
      <c r="H187" s="102"/>
      <c r="I187" s="102"/>
      <c r="J187" s="102"/>
      <c r="K187" s="102"/>
    </row>
    <row r="188" spans="1:11" ht="12.75" customHeight="1">
      <c r="A188" s="117" t="s">
        <v>191</v>
      </c>
      <c r="B188" s="118" t="s">
        <v>1152</v>
      </c>
      <c r="C188" s="119" t="s">
        <v>1834</v>
      </c>
      <c r="D188" s="118" t="s">
        <v>1835</v>
      </c>
      <c r="E188" s="120">
        <v>0.5</v>
      </c>
      <c r="F188" s="121"/>
      <c r="G188" s="122">
        <f t="shared" si="11"/>
        <v>0</v>
      </c>
      <c r="H188" s="102"/>
      <c r="I188" s="102"/>
      <c r="J188" s="102"/>
      <c r="K188" s="102"/>
    </row>
    <row r="189" spans="1:11" ht="12.75" customHeight="1">
      <c r="A189" s="155" t="s">
        <v>1819</v>
      </c>
      <c r="B189" s="152"/>
      <c r="C189" s="152"/>
      <c r="D189" s="152"/>
      <c r="E189" s="152"/>
      <c r="F189" s="156"/>
      <c r="G189" s="122">
        <f>SUM(G161:G188)</f>
        <v>0</v>
      </c>
      <c r="H189" s="102"/>
      <c r="I189" s="102"/>
      <c r="J189" s="102"/>
      <c r="K189" s="102"/>
    </row>
    <row r="190" spans="1:11" ht="5.25" customHeight="1">
      <c r="A190" s="151"/>
      <c r="B190" s="152"/>
      <c r="C190" s="152"/>
      <c r="D190" s="152"/>
      <c r="E190" s="152"/>
      <c r="F190" s="152"/>
      <c r="G190" s="153"/>
      <c r="H190" s="102"/>
      <c r="I190" s="102"/>
      <c r="J190" s="102"/>
      <c r="K190" s="102"/>
    </row>
    <row r="191" spans="1:11" ht="12.75" customHeight="1">
      <c r="A191" s="162" t="s">
        <v>1838</v>
      </c>
      <c r="B191" s="152"/>
      <c r="C191" s="152"/>
      <c r="D191" s="152"/>
      <c r="E191" s="152"/>
      <c r="F191" s="156"/>
      <c r="G191" s="116">
        <f>G159+G189</f>
        <v>0</v>
      </c>
      <c r="H191" s="102"/>
      <c r="I191" s="102"/>
      <c r="J191" s="102"/>
      <c r="K191" s="102"/>
    </row>
    <row r="192" spans="1:11" ht="9" customHeight="1">
      <c r="A192" s="151"/>
      <c r="B192" s="152"/>
      <c r="C192" s="152"/>
      <c r="D192" s="152"/>
      <c r="E192" s="152"/>
      <c r="F192" s="152"/>
      <c r="G192" s="153"/>
      <c r="H192" s="102"/>
      <c r="I192" s="102"/>
      <c r="J192" s="102"/>
      <c r="K192" s="102"/>
    </row>
    <row r="193" spans="1:11" ht="28.5" customHeight="1">
      <c r="A193" s="109" t="s">
        <v>1334</v>
      </c>
      <c r="B193" s="154" t="s">
        <v>1335</v>
      </c>
      <c r="C193" s="152"/>
      <c r="D193" s="152"/>
      <c r="E193" s="152"/>
      <c r="F193" s="152"/>
      <c r="G193" s="153"/>
      <c r="H193" s="110"/>
      <c r="I193" s="110"/>
      <c r="J193" s="110"/>
      <c r="K193" s="110"/>
    </row>
    <row r="194" spans="1:11" ht="12.75" customHeight="1">
      <c r="A194" s="111"/>
      <c r="B194" s="112" t="s">
        <v>1152</v>
      </c>
      <c r="C194" s="113" t="s">
        <v>1806</v>
      </c>
      <c r="D194" s="112" t="s">
        <v>1152</v>
      </c>
      <c r="E194" s="114" t="s">
        <v>1152</v>
      </c>
      <c r="F194" s="115" t="s">
        <v>1152</v>
      </c>
      <c r="G194" s="116" t="s">
        <v>1152</v>
      </c>
      <c r="H194" s="110"/>
      <c r="I194" s="110"/>
      <c r="J194" s="110"/>
      <c r="K194" s="110"/>
    </row>
    <row r="195" spans="1:11" ht="12.75" customHeight="1">
      <c r="A195" s="117" t="s">
        <v>24</v>
      </c>
      <c r="B195" s="118">
        <v>12</v>
      </c>
      <c r="C195" s="119" t="e">
        <f>IF($A195="GOINFRA",VLOOKUP($B195,[1]GOINFRA!$1:$1048576,2,FALSE),IF($A195="sinapi",VLOOKUP($B195,[1]SINAPI!$1:$1048576,2,FALSE),0))</f>
        <v>#N/A</v>
      </c>
      <c r="D195" s="118" t="e">
        <f>IF($A195="GOINFRA",VLOOKUP($B195,[1]GOINFRA!$1:$1048576,3,FALSE),IF($A195="sinapi",VLOOKUP($B195,[1]SINAPI!$1:$1048576,3,FALSE),0))</f>
        <v>#N/A</v>
      </c>
      <c r="E195" s="120">
        <v>24</v>
      </c>
      <c r="F195" s="121"/>
      <c r="G195" s="122">
        <f t="shared" ref="G195:G198" si="12">F195*E195</f>
        <v>0</v>
      </c>
      <c r="H195" s="102"/>
      <c r="I195" s="102"/>
      <c r="J195" s="102"/>
      <c r="K195" s="102"/>
    </row>
    <row r="196" spans="1:11" ht="12.75" customHeight="1">
      <c r="A196" s="117" t="s">
        <v>24</v>
      </c>
      <c r="B196" s="118">
        <v>8</v>
      </c>
      <c r="C196" s="119" t="e">
        <f>IF($A196="GOINFRA",VLOOKUP($B196,[1]GOINFRA!$1:$1048576,2,FALSE),IF($A196="sinapi",VLOOKUP($B196,[1]SINAPI!$1:$1048576,2,FALSE),0))</f>
        <v>#N/A</v>
      </c>
      <c r="D196" s="118" t="e">
        <f>IF($A196="GOINFRA",VLOOKUP($B196,[1]GOINFRA!$1:$1048576,3,FALSE),IF($A196="sinapi",VLOOKUP($B196,[1]SINAPI!$1:$1048576,3,FALSE),0))</f>
        <v>#N/A</v>
      </c>
      <c r="E196" s="120">
        <v>24</v>
      </c>
      <c r="F196" s="121"/>
      <c r="G196" s="122">
        <f t="shared" si="12"/>
        <v>0</v>
      </c>
      <c r="H196" s="102"/>
      <c r="I196" s="102"/>
      <c r="J196" s="102"/>
      <c r="K196" s="102"/>
    </row>
    <row r="197" spans="1:11" ht="12.75" customHeight="1">
      <c r="A197" s="117" t="s">
        <v>24</v>
      </c>
      <c r="B197" s="118">
        <v>5</v>
      </c>
      <c r="C197" s="119" t="e">
        <f>IF($A197="GOINFRA",VLOOKUP($B197,[1]GOINFRA!$1:$1048576,2,FALSE),IF($A197="sinapi",VLOOKUP($B197,[1]SINAPI!$1:$1048576,2,FALSE),0))</f>
        <v>#N/A</v>
      </c>
      <c r="D197" s="118" t="e">
        <f>IF($A197="GOINFRA",VLOOKUP($B197,[1]GOINFRA!$1:$1048576,3,FALSE),IF($A197="sinapi",VLOOKUP($B197,[1]SINAPI!$1:$1048576,3,FALSE),0))</f>
        <v>#N/A</v>
      </c>
      <c r="E197" s="120">
        <v>8</v>
      </c>
      <c r="F197" s="121"/>
      <c r="G197" s="122">
        <f t="shared" si="12"/>
        <v>0</v>
      </c>
      <c r="H197" s="102"/>
      <c r="I197" s="102"/>
      <c r="J197" s="102"/>
      <c r="K197" s="102"/>
    </row>
    <row r="198" spans="1:11" ht="12.75" customHeight="1">
      <c r="A198" s="117" t="s">
        <v>18</v>
      </c>
      <c r="B198" s="118">
        <v>88266</v>
      </c>
      <c r="C198" s="119" t="e">
        <f>IF($A198="GOINFRA",VLOOKUP($B198,[1]GOINFRA!$1:$1048576,2,FALSE),IF($A198="sinapi",VLOOKUP($B198,[1]SINAPI!$1:$1048576,2,FALSE),0))</f>
        <v>#N/A</v>
      </c>
      <c r="D198" s="118" t="e">
        <f>IF($A198="GOINFRA",VLOOKUP($B198,[1]GOINFRA!$1:$1048576,3,FALSE),IF($A198="sinapi",VLOOKUP($B198,[1]SINAPI!$1:$1048576,3,FALSE),0))</f>
        <v>#N/A</v>
      </c>
      <c r="E198" s="120">
        <v>24</v>
      </c>
      <c r="F198" s="121"/>
      <c r="G198" s="122">
        <f t="shared" si="12"/>
        <v>0</v>
      </c>
      <c r="H198" s="102"/>
      <c r="I198" s="102"/>
      <c r="J198" s="102"/>
      <c r="K198" s="102"/>
    </row>
    <row r="199" spans="1:11" ht="12.75" customHeight="1">
      <c r="A199" s="155" t="s">
        <v>1807</v>
      </c>
      <c r="B199" s="152"/>
      <c r="C199" s="152"/>
      <c r="D199" s="152"/>
      <c r="E199" s="152"/>
      <c r="F199" s="156"/>
      <c r="G199" s="122">
        <f>SUM(G195:G198)</f>
        <v>0</v>
      </c>
      <c r="H199" s="102"/>
      <c r="I199" s="102"/>
      <c r="J199" s="102"/>
      <c r="K199" s="102"/>
    </row>
    <row r="200" spans="1:11" ht="12.75" customHeight="1">
      <c r="A200" s="111"/>
      <c r="B200" s="112" t="s">
        <v>1152</v>
      </c>
      <c r="C200" s="113" t="s">
        <v>1808</v>
      </c>
      <c r="D200" s="112" t="s">
        <v>1152</v>
      </c>
      <c r="E200" s="114" t="s">
        <v>1152</v>
      </c>
      <c r="F200" s="115" t="s">
        <v>1152</v>
      </c>
      <c r="G200" s="116" t="s">
        <v>1152</v>
      </c>
      <c r="H200" s="110"/>
      <c r="I200" s="110"/>
      <c r="J200" s="110"/>
      <c r="K200" s="110"/>
    </row>
    <row r="201" spans="1:11" ht="12.75" customHeight="1">
      <c r="A201" s="117" t="s">
        <v>24</v>
      </c>
      <c r="B201" s="118">
        <v>3259</v>
      </c>
      <c r="C201" s="119" t="e">
        <f>IF($A201="GOINFRA",VLOOKUP($B201,[1]GOINFRA!$1:$1048576,2,FALSE),IF($A201="sinapi",VLOOKUP($B201,[1]SINAPI!$1:$1048576,2,FALSE),0))</f>
        <v>#N/A</v>
      </c>
      <c r="D201" s="118" t="e">
        <f>IF($A201="GOINFRA",VLOOKUP($B201,[1]GOINFRA!$1:$1048576,3,FALSE),IF($A201="sinapi",VLOOKUP($B201,[1]SINAPI!$1:$1048576,3,FALSE),0))</f>
        <v>#N/A</v>
      </c>
      <c r="E201" s="120">
        <v>6</v>
      </c>
      <c r="F201" s="121"/>
      <c r="G201" s="122">
        <f t="shared" ref="G201:G226" si="13">F201*E201</f>
        <v>0</v>
      </c>
      <c r="H201" s="102"/>
      <c r="I201" s="102"/>
      <c r="J201" s="102"/>
      <c r="K201" s="102"/>
    </row>
    <row r="202" spans="1:11" ht="12.75" customHeight="1">
      <c r="A202" s="117" t="s">
        <v>24</v>
      </c>
      <c r="B202" s="118">
        <v>3441</v>
      </c>
      <c r="C202" s="119" t="e">
        <f>IF($A202="GOINFRA",VLOOKUP($B202,[1]GOINFRA!$1:$1048576,2,FALSE),IF($A202="sinapi",VLOOKUP($B202,[1]SINAPI!$1:$1048576,2,FALSE),0))</f>
        <v>#N/A</v>
      </c>
      <c r="D202" s="118" t="e">
        <f>IF($A202="GOINFRA",VLOOKUP($B202,[1]GOINFRA!$1:$1048576,3,FALSE),IF($A202="sinapi",VLOOKUP($B202,[1]SINAPI!$1:$1048576,3,FALSE),0))</f>
        <v>#N/A</v>
      </c>
      <c r="E202" s="120">
        <v>1</v>
      </c>
      <c r="F202" s="121"/>
      <c r="G202" s="122">
        <f t="shared" si="13"/>
        <v>0</v>
      </c>
      <c r="H202" s="102"/>
      <c r="I202" s="102"/>
      <c r="J202" s="102"/>
      <c r="K202" s="102"/>
    </row>
    <row r="203" spans="1:11" ht="12.75" customHeight="1">
      <c r="A203" s="117" t="s">
        <v>24</v>
      </c>
      <c r="B203" s="118">
        <v>3432</v>
      </c>
      <c r="C203" s="119" t="e">
        <f>IF($A203="GOINFRA",VLOOKUP($B203,[1]GOINFRA!$1:$1048576,2,FALSE),IF($A203="sinapi",VLOOKUP($B203,[1]SINAPI!$1:$1048576,2,FALSE),0))</f>
        <v>#N/A</v>
      </c>
      <c r="D203" s="118" t="e">
        <f>IF($A203="GOINFRA",VLOOKUP($B203,[1]GOINFRA!$1:$1048576,3,FALSE),IF($A203="sinapi",VLOOKUP($B203,[1]SINAPI!$1:$1048576,3,FALSE),0))</f>
        <v>#N/A</v>
      </c>
      <c r="E203" s="120">
        <v>1</v>
      </c>
      <c r="F203" s="121"/>
      <c r="G203" s="122">
        <f t="shared" si="13"/>
        <v>0</v>
      </c>
      <c r="H203" s="102"/>
      <c r="I203" s="102"/>
      <c r="J203" s="102"/>
      <c r="K203" s="102"/>
    </row>
    <row r="204" spans="1:11" ht="12.75" customHeight="1">
      <c r="A204" s="117" t="s">
        <v>24</v>
      </c>
      <c r="B204" s="118">
        <v>3213</v>
      </c>
      <c r="C204" s="119" t="e">
        <f>IF($A204="GOINFRA",VLOOKUP($B204,[1]GOINFRA!$1:$1048576,2,FALSE),IF($A204="sinapi",VLOOKUP($B204,[1]SINAPI!$1:$1048576,2,FALSE),0))</f>
        <v>#N/A</v>
      </c>
      <c r="D204" s="118" t="e">
        <f>IF($A204="GOINFRA",VLOOKUP($B204,[1]GOINFRA!$1:$1048576,3,FALSE),IF($A204="sinapi",VLOOKUP($B204,[1]SINAPI!$1:$1048576,3,FALSE),0))</f>
        <v>#N/A</v>
      </c>
      <c r="E204" s="120">
        <v>1</v>
      </c>
      <c r="F204" s="121"/>
      <c r="G204" s="122">
        <f t="shared" si="13"/>
        <v>0</v>
      </c>
      <c r="H204" s="102"/>
      <c r="I204" s="102"/>
      <c r="J204" s="102"/>
      <c r="K204" s="102"/>
    </row>
    <row r="205" spans="1:11" ht="12.75" customHeight="1">
      <c r="A205" s="117" t="s">
        <v>24</v>
      </c>
      <c r="B205" s="118">
        <v>3215</v>
      </c>
      <c r="C205" s="119" t="e">
        <f>IF($A205="GOINFRA",VLOOKUP($B205,[1]GOINFRA!$1:$1048576,2,FALSE),IF($A205="sinapi",VLOOKUP($B205,[1]SINAPI!$1:$1048576,2,FALSE),0))</f>
        <v>#N/A</v>
      </c>
      <c r="D205" s="118" t="e">
        <f>IF($A205="GOINFRA",VLOOKUP($B205,[1]GOINFRA!$1:$1048576,3,FALSE),IF($A205="sinapi",VLOOKUP($B205,[1]SINAPI!$1:$1048576,3,FALSE),0))</f>
        <v>#N/A</v>
      </c>
      <c r="E205" s="120">
        <v>1</v>
      </c>
      <c r="F205" s="121"/>
      <c r="G205" s="122">
        <f t="shared" si="13"/>
        <v>0</v>
      </c>
      <c r="H205" s="102"/>
      <c r="I205" s="102"/>
      <c r="J205" s="102"/>
      <c r="K205" s="102"/>
    </row>
    <row r="206" spans="1:11" ht="12.75" customHeight="1">
      <c r="A206" s="117" t="s">
        <v>24</v>
      </c>
      <c r="B206" s="118">
        <v>3939</v>
      </c>
      <c r="C206" s="119" t="e">
        <f>IF($A206="GOINFRA",VLOOKUP($B206,[1]GOINFRA!$1:$1048576,2,FALSE),IF($A206="sinapi",VLOOKUP($B206,[1]SINAPI!$1:$1048576,2,FALSE),0))</f>
        <v>#N/A</v>
      </c>
      <c r="D206" s="118" t="e">
        <f>IF($A206="GOINFRA",VLOOKUP($B206,[1]GOINFRA!$1:$1048576,3,FALSE),IF($A206="sinapi",VLOOKUP($B206,[1]SINAPI!$1:$1048576,3,FALSE),0))</f>
        <v>#N/A</v>
      </c>
      <c r="E206" s="120">
        <v>1</v>
      </c>
      <c r="F206" s="121"/>
      <c r="G206" s="122">
        <f t="shared" si="13"/>
        <v>0</v>
      </c>
      <c r="H206" s="102"/>
      <c r="I206" s="102"/>
      <c r="J206" s="102"/>
      <c r="K206" s="102"/>
    </row>
    <row r="207" spans="1:11" ht="12.75" customHeight="1">
      <c r="A207" s="117" t="s">
        <v>24</v>
      </c>
      <c r="B207" s="118">
        <v>3011</v>
      </c>
      <c r="C207" s="119" t="e">
        <f>IF($A207="GOINFRA",VLOOKUP($B207,[1]GOINFRA!$1:$1048576,2,FALSE),IF($A207="sinapi",VLOOKUP($B207,[1]SINAPI!$1:$1048576,2,FALSE),0))</f>
        <v>#N/A</v>
      </c>
      <c r="D207" s="118" t="e">
        <f>IF($A207="GOINFRA",VLOOKUP($B207,[1]GOINFRA!$1:$1048576,3,FALSE),IF($A207="sinapi",VLOOKUP($B207,[1]SINAPI!$1:$1048576,3,FALSE),0))</f>
        <v>#N/A</v>
      </c>
      <c r="E207" s="120">
        <v>1</v>
      </c>
      <c r="F207" s="121"/>
      <c r="G207" s="122">
        <f t="shared" si="13"/>
        <v>0</v>
      </c>
      <c r="H207" s="102"/>
      <c r="I207" s="102"/>
      <c r="J207" s="102"/>
      <c r="K207" s="102"/>
    </row>
    <row r="208" spans="1:11" ht="12.75" customHeight="1">
      <c r="A208" s="117" t="s">
        <v>191</v>
      </c>
      <c r="B208" s="118" t="s">
        <v>1152</v>
      </c>
      <c r="C208" s="119" t="s">
        <v>1828</v>
      </c>
      <c r="D208" s="118" t="s">
        <v>146</v>
      </c>
      <c r="E208" s="120">
        <v>1</v>
      </c>
      <c r="F208" s="121"/>
      <c r="G208" s="122">
        <f t="shared" si="13"/>
        <v>0</v>
      </c>
      <c r="H208" s="102"/>
      <c r="I208" s="102"/>
      <c r="J208" s="102"/>
      <c r="K208" s="102"/>
    </row>
    <row r="209" spans="1:11" ht="12.75" customHeight="1">
      <c r="A209" s="117" t="s">
        <v>24</v>
      </c>
      <c r="B209" s="118">
        <v>3341</v>
      </c>
      <c r="C209" s="119" t="e">
        <f>IF($A209="GOINFRA",VLOOKUP($B209,[1]GOINFRA!$1:$1048576,2,FALSE),IF($A209="sinapi",VLOOKUP($B209,[1]SINAPI!$1:$1048576,2,FALSE),0))</f>
        <v>#N/A</v>
      </c>
      <c r="D209" s="118" t="e">
        <f>IF($A209="GOINFRA",VLOOKUP($B209,[1]GOINFRA!$1:$1048576,3,FALSE),IF($A209="sinapi",VLOOKUP($B209,[1]SINAPI!$1:$1048576,3,FALSE),0))</f>
        <v>#N/A</v>
      </c>
      <c r="E209" s="120">
        <v>4</v>
      </c>
      <c r="F209" s="121"/>
      <c r="G209" s="122">
        <f t="shared" si="13"/>
        <v>0</v>
      </c>
      <c r="H209" s="102"/>
      <c r="I209" s="102"/>
      <c r="J209" s="102"/>
      <c r="K209" s="102"/>
    </row>
    <row r="210" spans="1:11" ht="12.75" customHeight="1">
      <c r="A210" s="117" t="s">
        <v>24</v>
      </c>
      <c r="B210" s="118">
        <v>3076</v>
      </c>
      <c r="C210" s="119" t="e">
        <f>IF($A210="GOINFRA",VLOOKUP($B210,[1]GOINFRA!$1:$1048576,2,FALSE),IF($A210="sinapi",VLOOKUP($B210,[1]SINAPI!$1:$1048576,2,FALSE),0))</f>
        <v>#N/A</v>
      </c>
      <c r="D210" s="118" t="e">
        <f>IF($A210="GOINFRA",VLOOKUP($B210,[1]GOINFRA!$1:$1048576,3,FALSE),IF($A210="sinapi",VLOOKUP($B210,[1]SINAPI!$1:$1048576,3,FALSE),0))</f>
        <v>#N/A</v>
      </c>
      <c r="E210" s="120">
        <v>1</v>
      </c>
      <c r="F210" s="121"/>
      <c r="G210" s="122">
        <f t="shared" si="13"/>
        <v>0</v>
      </c>
      <c r="H210" s="102"/>
      <c r="I210" s="102"/>
      <c r="J210" s="102"/>
      <c r="K210" s="102"/>
    </row>
    <row r="211" spans="1:11" ht="12.75" customHeight="1">
      <c r="A211" s="117" t="s">
        <v>24</v>
      </c>
      <c r="B211" s="118">
        <v>3114</v>
      </c>
      <c r="C211" s="119" t="e">
        <f>IF($A211="GOINFRA",VLOOKUP($B211,[1]GOINFRA!$1:$1048576,2,FALSE),IF($A211="sinapi",VLOOKUP($B211,[1]SINAPI!$1:$1048576,2,FALSE),0))</f>
        <v>#N/A</v>
      </c>
      <c r="D211" s="118" t="e">
        <f>IF($A211="GOINFRA",VLOOKUP($B211,[1]GOINFRA!$1:$1048576,3,FALSE),IF($A211="sinapi",VLOOKUP($B211,[1]SINAPI!$1:$1048576,3,FALSE),0))</f>
        <v>#N/A</v>
      </c>
      <c r="E211" s="120">
        <v>3</v>
      </c>
      <c r="F211" s="121"/>
      <c r="G211" s="122">
        <f t="shared" si="13"/>
        <v>0</v>
      </c>
      <c r="H211" s="102"/>
      <c r="I211" s="102"/>
      <c r="J211" s="102"/>
      <c r="K211" s="102"/>
    </row>
    <row r="212" spans="1:11" ht="12.75" customHeight="1">
      <c r="A212" s="117" t="s">
        <v>24</v>
      </c>
      <c r="B212" s="118">
        <v>3121</v>
      </c>
      <c r="C212" s="119" t="e">
        <f>IF($A212="GOINFRA",VLOOKUP($B212,[1]GOINFRA!$1:$1048576,2,FALSE),IF($A212="sinapi",VLOOKUP($B212,[1]SINAPI!$1:$1048576,2,FALSE),0))</f>
        <v>#N/A</v>
      </c>
      <c r="D212" s="118" t="e">
        <f>IF($A212="GOINFRA",VLOOKUP($B212,[1]GOINFRA!$1:$1048576,3,FALSE),IF($A212="sinapi",VLOOKUP($B212,[1]SINAPI!$1:$1048576,3,FALSE),0))</f>
        <v>#N/A</v>
      </c>
      <c r="E212" s="120">
        <v>5</v>
      </c>
      <c r="F212" s="121"/>
      <c r="G212" s="122">
        <f t="shared" si="13"/>
        <v>0</v>
      </c>
      <c r="H212" s="102"/>
      <c r="I212" s="102"/>
      <c r="J212" s="102"/>
      <c r="K212" s="102"/>
    </row>
    <row r="213" spans="1:11" ht="12.75" customHeight="1">
      <c r="A213" s="117" t="s">
        <v>24</v>
      </c>
      <c r="B213" s="118">
        <v>3118</v>
      </c>
      <c r="C213" s="119" t="e">
        <f>IF($A213="GOINFRA",VLOOKUP($B213,[1]GOINFRA!$1:$1048576,2,FALSE),IF($A213="sinapi",VLOOKUP($B213,[1]SINAPI!$1:$1048576,2,FALSE),0))</f>
        <v>#N/A</v>
      </c>
      <c r="D213" s="118" t="e">
        <f>IF($A213="GOINFRA",VLOOKUP($B213,[1]GOINFRA!$1:$1048576,3,FALSE),IF($A213="sinapi",VLOOKUP($B213,[1]SINAPI!$1:$1048576,3,FALSE),0))</f>
        <v>#N/A</v>
      </c>
      <c r="E213" s="120">
        <v>10</v>
      </c>
      <c r="F213" s="121"/>
      <c r="G213" s="122">
        <f t="shared" si="13"/>
        <v>0</v>
      </c>
      <c r="H213" s="102"/>
      <c r="I213" s="102"/>
      <c r="J213" s="102"/>
      <c r="K213" s="102"/>
    </row>
    <row r="214" spans="1:11" ht="12.75" customHeight="1">
      <c r="A214" s="117" t="s">
        <v>24</v>
      </c>
      <c r="B214" s="118">
        <v>3113</v>
      </c>
      <c r="C214" s="119" t="e">
        <f>IF($A214="GOINFRA",VLOOKUP($B214,[1]GOINFRA!$1:$1048576,2,FALSE),IF($A214="sinapi",VLOOKUP($B214,[1]SINAPI!$1:$1048576,2,FALSE),0))</f>
        <v>#N/A</v>
      </c>
      <c r="D214" s="118" t="e">
        <f>IF($A214="GOINFRA",VLOOKUP($B214,[1]GOINFRA!$1:$1048576,3,FALSE),IF($A214="sinapi",VLOOKUP($B214,[1]SINAPI!$1:$1048576,3,FALSE),0))</f>
        <v>#N/A</v>
      </c>
      <c r="E214" s="120">
        <v>20</v>
      </c>
      <c r="F214" s="121"/>
      <c r="G214" s="122">
        <f t="shared" si="13"/>
        <v>0</v>
      </c>
      <c r="H214" s="102"/>
      <c r="I214" s="102"/>
      <c r="J214" s="102"/>
      <c r="K214" s="102"/>
    </row>
    <row r="215" spans="1:11" ht="12.75" customHeight="1">
      <c r="A215" s="117" t="s">
        <v>24</v>
      </c>
      <c r="B215" s="118">
        <v>3461</v>
      </c>
      <c r="C215" s="119" t="e">
        <f>IF($A215="GOINFRA",VLOOKUP($B215,[1]GOINFRA!$1:$1048576,2,FALSE),IF($A215="sinapi",VLOOKUP($B215,[1]SINAPI!$1:$1048576,2,FALSE),0))</f>
        <v>#N/A</v>
      </c>
      <c r="D215" s="118" t="e">
        <f>IF($A215="GOINFRA",VLOOKUP($B215,[1]GOINFRA!$1:$1048576,3,FALSE),IF($A215="sinapi",VLOOKUP($B215,[1]SINAPI!$1:$1048576,3,FALSE),0))</f>
        <v>#N/A</v>
      </c>
      <c r="E215" s="120">
        <v>3</v>
      </c>
      <c r="F215" s="121"/>
      <c r="G215" s="122">
        <f t="shared" si="13"/>
        <v>0</v>
      </c>
      <c r="H215" s="102"/>
      <c r="I215" s="102"/>
      <c r="J215" s="102"/>
      <c r="K215" s="102"/>
    </row>
    <row r="216" spans="1:11" ht="12.75" customHeight="1">
      <c r="A216" s="117" t="s">
        <v>24</v>
      </c>
      <c r="B216" s="118">
        <v>3468</v>
      </c>
      <c r="C216" s="119" t="e">
        <f>IF($A216="GOINFRA",VLOOKUP($B216,[1]GOINFRA!$1:$1048576,2,FALSE),IF($A216="sinapi",VLOOKUP($B216,[1]SINAPI!$1:$1048576,2,FALSE),0))</f>
        <v>#N/A</v>
      </c>
      <c r="D216" s="118" t="e">
        <f>IF($A216="GOINFRA",VLOOKUP($B216,[1]GOINFRA!$1:$1048576,3,FALSE),IF($A216="sinapi",VLOOKUP($B216,[1]SINAPI!$1:$1048576,3,FALSE),0))</f>
        <v>#N/A</v>
      </c>
      <c r="E216" s="120">
        <v>15</v>
      </c>
      <c r="F216" s="121"/>
      <c r="G216" s="122">
        <f t="shared" si="13"/>
        <v>0</v>
      </c>
      <c r="H216" s="102"/>
      <c r="I216" s="102"/>
      <c r="J216" s="102"/>
      <c r="K216" s="102"/>
    </row>
    <row r="217" spans="1:11" ht="12.75" customHeight="1">
      <c r="A217" s="117" t="s">
        <v>24</v>
      </c>
      <c r="B217" s="118">
        <v>3465</v>
      </c>
      <c r="C217" s="119" t="e">
        <f>IF($A217="GOINFRA",VLOOKUP($B217,[1]GOINFRA!$1:$1048576,2,FALSE),IF($A217="sinapi",VLOOKUP($B217,[1]SINAPI!$1:$1048576,2,FALSE),0))</f>
        <v>#N/A</v>
      </c>
      <c r="D217" s="118" t="e">
        <f>IF($A217="GOINFRA",VLOOKUP($B217,[1]GOINFRA!$1:$1048576,3,FALSE),IF($A217="sinapi",VLOOKUP($B217,[1]SINAPI!$1:$1048576,3,FALSE),0))</f>
        <v>#N/A</v>
      </c>
      <c r="E217" s="120">
        <v>6</v>
      </c>
      <c r="F217" s="121"/>
      <c r="G217" s="122">
        <f t="shared" si="13"/>
        <v>0</v>
      </c>
      <c r="H217" s="102"/>
      <c r="I217" s="102"/>
      <c r="J217" s="102"/>
      <c r="K217" s="102"/>
    </row>
    <row r="218" spans="1:11" ht="12.75" customHeight="1">
      <c r="A218" s="117" t="s">
        <v>24</v>
      </c>
      <c r="B218" s="118">
        <v>3460</v>
      </c>
      <c r="C218" s="119" t="e">
        <f>IF($A218="GOINFRA",VLOOKUP($B218,[1]GOINFRA!$1:$1048576,2,FALSE),IF($A218="sinapi",VLOOKUP($B218,[1]SINAPI!$1:$1048576,2,FALSE),0))</f>
        <v>#N/A</v>
      </c>
      <c r="D218" s="118" t="e">
        <f>IF($A218="GOINFRA",VLOOKUP($B218,[1]GOINFRA!$1:$1048576,3,FALSE),IF($A218="sinapi",VLOOKUP($B218,[1]SINAPI!$1:$1048576,3,FALSE),0))</f>
        <v>#N/A</v>
      </c>
      <c r="E218" s="120">
        <v>20</v>
      </c>
      <c r="F218" s="121"/>
      <c r="G218" s="122">
        <f t="shared" si="13"/>
        <v>0</v>
      </c>
      <c r="H218" s="102"/>
      <c r="I218" s="102"/>
      <c r="J218" s="102"/>
      <c r="K218" s="102"/>
    </row>
    <row r="219" spans="1:11" ht="12.75" customHeight="1">
      <c r="A219" s="117" t="s">
        <v>24</v>
      </c>
      <c r="B219" s="118">
        <v>4017</v>
      </c>
      <c r="C219" s="119" t="e">
        <f>IF($A219="GOINFRA",VLOOKUP($B219,[1]GOINFRA!$1:$1048576,2,FALSE),IF($A219="sinapi",VLOOKUP($B219,[1]SINAPI!$1:$1048576,2,FALSE),0))</f>
        <v>#N/A</v>
      </c>
      <c r="D219" s="118" t="e">
        <f>IF($A219="GOINFRA",VLOOKUP($B219,[1]GOINFRA!$1:$1048576,3,FALSE),IF($A219="sinapi",VLOOKUP($B219,[1]SINAPI!$1:$1048576,3,FALSE),0))</f>
        <v>#N/A</v>
      </c>
      <c r="E219" s="120">
        <v>1</v>
      </c>
      <c r="F219" s="121"/>
      <c r="G219" s="122">
        <f t="shared" si="13"/>
        <v>0</v>
      </c>
      <c r="H219" s="102"/>
      <c r="I219" s="102"/>
      <c r="J219" s="102"/>
      <c r="K219" s="102"/>
    </row>
    <row r="220" spans="1:11" ht="12.75" customHeight="1">
      <c r="A220" s="117" t="s">
        <v>191</v>
      </c>
      <c r="B220" s="118" t="s">
        <v>1152</v>
      </c>
      <c r="C220" s="119" t="s">
        <v>1826</v>
      </c>
      <c r="D220" s="118" t="s">
        <v>146</v>
      </c>
      <c r="E220" s="120">
        <v>2</v>
      </c>
      <c r="F220" s="121"/>
      <c r="G220" s="122">
        <f t="shared" si="13"/>
        <v>0</v>
      </c>
      <c r="H220" s="102"/>
      <c r="I220" s="102"/>
      <c r="J220" s="102"/>
      <c r="K220" s="102"/>
    </row>
    <row r="221" spans="1:11" ht="12.75" customHeight="1">
      <c r="A221" s="117" t="s">
        <v>191</v>
      </c>
      <c r="B221" s="118" t="s">
        <v>1152</v>
      </c>
      <c r="C221" s="119" t="s">
        <v>1827</v>
      </c>
      <c r="D221" s="118" t="s">
        <v>146</v>
      </c>
      <c r="E221" s="120">
        <v>1</v>
      </c>
      <c r="F221" s="121"/>
      <c r="G221" s="122">
        <f t="shared" si="13"/>
        <v>0</v>
      </c>
      <c r="H221" s="102"/>
      <c r="I221" s="102"/>
      <c r="J221" s="102"/>
      <c r="K221" s="102"/>
    </row>
    <row r="222" spans="1:11" ht="12.75" customHeight="1">
      <c r="A222" s="117" t="s">
        <v>191</v>
      </c>
      <c r="B222" s="118" t="s">
        <v>1152</v>
      </c>
      <c r="C222" s="119" t="s">
        <v>1831</v>
      </c>
      <c r="D222" s="118" t="s">
        <v>146</v>
      </c>
      <c r="E222" s="120">
        <v>1</v>
      </c>
      <c r="F222" s="121"/>
      <c r="G222" s="122">
        <f t="shared" si="13"/>
        <v>0</v>
      </c>
      <c r="H222" s="102"/>
      <c r="I222" s="102"/>
      <c r="J222" s="102"/>
      <c r="K222" s="102"/>
    </row>
    <row r="223" spans="1:11" ht="12.75" customHeight="1">
      <c r="A223" s="117" t="s">
        <v>191</v>
      </c>
      <c r="B223" s="118" t="s">
        <v>1152</v>
      </c>
      <c r="C223" s="119" t="s">
        <v>1832</v>
      </c>
      <c r="D223" s="118" t="s">
        <v>146</v>
      </c>
      <c r="E223" s="120">
        <v>2</v>
      </c>
      <c r="F223" s="121"/>
      <c r="G223" s="122">
        <f t="shared" si="13"/>
        <v>0</v>
      </c>
      <c r="H223" s="102"/>
      <c r="I223" s="102"/>
      <c r="J223" s="102"/>
      <c r="K223" s="102"/>
    </row>
    <row r="224" spans="1:11" ht="12.75" customHeight="1">
      <c r="A224" s="117" t="s">
        <v>191</v>
      </c>
      <c r="B224" s="118" t="s">
        <v>1152</v>
      </c>
      <c r="C224" s="119" t="s">
        <v>1833</v>
      </c>
      <c r="D224" s="118" t="s">
        <v>146</v>
      </c>
      <c r="E224" s="120">
        <v>2</v>
      </c>
      <c r="F224" s="121"/>
      <c r="G224" s="122">
        <f t="shared" si="13"/>
        <v>0</v>
      </c>
      <c r="H224" s="102"/>
      <c r="I224" s="102"/>
      <c r="J224" s="102"/>
      <c r="K224" s="102"/>
    </row>
    <row r="225" spans="1:11" ht="12.75" customHeight="1">
      <c r="A225" s="117" t="s">
        <v>191</v>
      </c>
      <c r="B225" s="118" t="s">
        <v>1152</v>
      </c>
      <c r="C225" s="119" t="s">
        <v>1839</v>
      </c>
      <c r="D225" s="118" t="s">
        <v>146</v>
      </c>
      <c r="E225" s="120">
        <v>2</v>
      </c>
      <c r="F225" s="121"/>
      <c r="G225" s="122">
        <f t="shared" si="13"/>
        <v>0</v>
      </c>
      <c r="H225" s="102"/>
      <c r="I225" s="102"/>
      <c r="J225" s="102"/>
      <c r="K225" s="102"/>
    </row>
    <row r="226" spans="1:11" ht="12.75" customHeight="1">
      <c r="A226" s="117" t="s">
        <v>191</v>
      </c>
      <c r="B226" s="118" t="s">
        <v>1152</v>
      </c>
      <c r="C226" s="119" t="s">
        <v>1834</v>
      </c>
      <c r="D226" s="118" t="s">
        <v>1835</v>
      </c>
      <c r="E226" s="120">
        <v>0.25</v>
      </c>
      <c r="F226" s="121"/>
      <c r="G226" s="122">
        <f t="shared" si="13"/>
        <v>0</v>
      </c>
      <c r="H226" s="102"/>
      <c r="I226" s="102"/>
      <c r="J226" s="102"/>
      <c r="K226" s="102"/>
    </row>
    <row r="227" spans="1:11" ht="12.75" customHeight="1">
      <c r="A227" s="155" t="s">
        <v>1819</v>
      </c>
      <c r="B227" s="152"/>
      <c r="C227" s="152"/>
      <c r="D227" s="152"/>
      <c r="E227" s="152"/>
      <c r="F227" s="156"/>
      <c r="G227" s="122">
        <f>SUM(G201:G226)</f>
        <v>0</v>
      </c>
      <c r="H227" s="102"/>
      <c r="I227" s="102"/>
      <c r="J227" s="102"/>
      <c r="K227" s="102"/>
    </row>
    <row r="228" spans="1:11" ht="12.75" customHeight="1">
      <c r="A228" s="151"/>
      <c r="B228" s="152"/>
      <c r="C228" s="152"/>
      <c r="D228" s="152"/>
      <c r="E228" s="152"/>
      <c r="F228" s="152"/>
      <c r="G228" s="153"/>
      <c r="H228" s="102"/>
      <c r="I228" s="102"/>
      <c r="J228" s="102"/>
      <c r="K228" s="102"/>
    </row>
    <row r="229" spans="1:11" ht="12.75" customHeight="1">
      <c r="A229" s="162" t="s">
        <v>1840</v>
      </c>
      <c r="B229" s="152"/>
      <c r="C229" s="152"/>
      <c r="D229" s="152"/>
      <c r="E229" s="152"/>
      <c r="F229" s="156"/>
      <c r="G229" s="116">
        <f>G199+G227</f>
        <v>0</v>
      </c>
      <c r="H229" s="102"/>
      <c r="I229" s="102"/>
      <c r="J229" s="102"/>
      <c r="K229" s="102"/>
    </row>
    <row r="230" spans="1:11" ht="12.75" customHeight="1">
      <c r="A230" s="151"/>
      <c r="B230" s="152"/>
      <c r="C230" s="152"/>
      <c r="D230" s="152"/>
      <c r="E230" s="152"/>
      <c r="F230" s="152"/>
      <c r="G230" s="153"/>
      <c r="H230" s="102"/>
      <c r="I230" s="102"/>
      <c r="J230" s="102"/>
      <c r="K230" s="102"/>
    </row>
    <row r="231" spans="1:11" ht="28.5" customHeight="1">
      <c r="A231" s="109" t="s">
        <v>1337</v>
      </c>
      <c r="B231" s="154" t="s">
        <v>1338</v>
      </c>
      <c r="C231" s="152"/>
      <c r="D231" s="152"/>
      <c r="E231" s="152"/>
      <c r="F231" s="152"/>
      <c r="G231" s="153"/>
      <c r="H231" s="110"/>
      <c r="I231" s="110"/>
      <c r="J231" s="110"/>
      <c r="K231" s="110"/>
    </row>
    <row r="232" spans="1:11" ht="12.75" customHeight="1">
      <c r="A232" s="111"/>
      <c r="B232" s="112" t="s">
        <v>1152</v>
      </c>
      <c r="C232" s="113" t="s">
        <v>1806</v>
      </c>
      <c r="D232" s="112" t="s">
        <v>1152</v>
      </c>
      <c r="E232" s="114" t="s">
        <v>1152</v>
      </c>
      <c r="F232" s="115" t="s">
        <v>1152</v>
      </c>
      <c r="G232" s="116" t="s">
        <v>1152</v>
      </c>
      <c r="H232" s="110"/>
      <c r="I232" s="110"/>
      <c r="J232" s="110"/>
      <c r="K232" s="110"/>
    </row>
    <row r="233" spans="1:11" ht="12.75" customHeight="1">
      <c r="A233" s="117" t="s">
        <v>24</v>
      </c>
      <c r="B233" s="118">
        <v>12</v>
      </c>
      <c r="C233" s="119" t="e">
        <f>IF($A233="GOINFRA",VLOOKUP($B233,[1]GOINFRA!$1:$1048576,2,FALSE),IF($A233="sinapi",VLOOKUP($B233,[1]SINAPI!$1:$1048576,2,FALSE),0))</f>
        <v>#N/A</v>
      </c>
      <c r="D233" s="118" t="e">
        <f>IF($A233="GOINFRA",VLOOKUP($B233,[1]GOINFRA!$1:$1048576,3,FALSE),IF($A233="sinapi",VLOOKUP($B233,[1]SINAPI!$1:$1048576,3,FALSE),0))</f>
        <v>#N/A</v>
      </c>
      <c r="E233" s="120">
        <v>24</v>
      </c>
      <c r="F233" s="121"/>
      <c r="G233" s="122">
        <f t="shared" ref="G233:G236" si="14">F233*E233</f>
        <v>0</v>
      </c>
      <c r="H233" s="102"/>
      <c r="I233" s="102"/>
      <c r="J233" s="102"/>
      <c r="K233" s="102"/>
    </row>
    <row r="234" spans="1:11" ht="12.75" customHeight="1">
      <c r="A234" s="117" t="s">
        <v>24</v>
      </c>
      <c r="B234" s="118">
        <v>8</v>
      </c>
      <c r="C234" s="119" t="e">
        <f>IF($A234="GOINFRA",VLOOKUP($B234,[1]GOINFRA!$1:$1048576,2,FALSE),IF($A234="sinapi",VLOOKUP($B234,[1]SINAPI!$1:$1048576,2,FALSE),0))</f>
        <v>#N/A</v>
      </c>
      <c r="D234" s="118" t="e">
        <f>IF($A234="GOINFRA",VLOOKUP($B234,[1]GOINFRA!$1:$1048576,3,FALSE),IF($A234="sinapi",VLOOKUP($B234,[1]SINAPI!$1:$1048576,3,FALSE),0))</f>
        <v>#N/A</v>
      </c>
      <c r="E234" s="120">
        <v>24</v>
      </c>
      <c r="F234" s="121"/>
      <c r="G234" s="122">
        <f t="shared" si="14"/>
        <v>0</v>
      </c>
      <c r="H234" s="102"/>
      <c r="I234" s="102"/>
      <c r="J234" s="102"/>
      <c r="K234" s="102"/>
    </row>
    <row r="235" spans="1:11" ht="12.75" customHeight="1">
      <c r="A235" s="117" t="s">
        <v>24</v>
      </c>
      <c r="B235" s="118">
        <v>5</v>
      </c>
      <c r="C235" s="119" t="e">
        <f>IF($A235="GOINFRA",VLOOKUP($B235,[1]GOINFRA!$1:$1048576,2,FALSE),IF($A235="sinapi",VLOOKUP($B235,[1]SINAPI!$1:$1048576,2,FALSE),0))</f>
        <v>#N/A</v>
      </c>
      <c r="D235" s="118" t="e">
        <f>IF($A235="GOINFRA",VLOOKUP($B235,[1]GOINFRA!$1:$1048576,3,FALSE),IF($A235="sinapi",VLOOKUP($B235,[1]SINAPI!$1:$1048576,3,FALSE),0))</f>
        <v>#N/A</v>
      </c>
      <c r="E235" s="120">
        <v>8</v>
      </c>
      <c r="F235" s="121"/>
      <c r="G235" s="122">
        <f t="shared" si="14"/>
        <v>0</v>
      </c>
      <c r="H235" s="102"/>
      <c r="I235" s="102"/>
      <c r="J235" s="102"/>
      <c r="K235" s="102"/>
    </row>
    <row r="236" spans="1:11" ht="12.75" customHeight="1">
      <c r="A236" s="117" t="s">
        <v>18</v>
      </c>
      <c r="B236" s="118">
        <v>88266</v>
      </c>
      <c r="C236" s="119" t="e">
        <f>IF($A236="GOINFRA",VLOOKUP($B236,[1]GOINFRA!$1:$1048576,2,FALSE),IF($A236="sinapi",VLOOKUP($B236,[1]SINAPI!$1:$1048576,2,FALSE),0))</f>
        <v>#N/A</v>
      </c>
      <c r="D236" s="118" t="e">
        <f>IF($A236="GOINFRA",VLOOKUP($B236,[1]GOINFRA!$1:$1048576,3,FALSE),IF($A236="sinapi",VLOOKUP($B236,[1]SINAPI!$1:$1048576,3,FALSE),0))</f>
        <v>#N/A</v>
      </c>
      <c r="E236" s="120">
        <v>24</v>
      </c>
      <c r="F236" s="121"/>
      <c r="G236" s="122">
        <f t="shared" si="14"/>
        <v>0</v>
      </c>
      <c r="H236" s="102"/>
      <c r="I236" s="102"/>
      <c r="J236" s="102"/>
      <c r="K236" s="102"/>
    </row>
    <row r="237" spans="1:11" ht="12.75" customHeight="1">
      <c r="A237" s="155" t="s">
        <v>1807</v>
      </c>
      <c r="B237" s="152"/>
      <c r="C237" s="152"/>
      <c r="D237" s="152"/>
      <c r="E237" s="152"/>
      <c r="F237" s="156"/>
      <c r="G237" s="122">
        <f>SUM(G233:G236)</f>
        <v>0</v>
      </c>
      <c r="H237" s="102"/>
      <c r="I237" s="102"/>
      <c r="J237" s="102"/>
      <c r="K237" s="102"/>
    </row>
    <row r="238" spans="1:11" ht="12.75" customHeight="1">
      <c r="A238" s="111"/>
      <c r="B238" s="112" t="s">
        <v>1152</v>
      </c>
      <c r="C238" s="113" t="s">
        <v>1808</v>
      </c>
      <c r="D238" s="112" t="s">
        <v>1152</v>
      </c>
      <c r="E238" s="114" t="s">
        <v>1152</v>
      </c>
      <c r="F238" s="115" t="s">
        <v>1152</v>
      </c>
      <c r="G238" s="116" t="s">
        <v>1152</v>
      </c>
      <c r="H238" s="110"/>
      <c r="I238" s="110"/>
      <c r="J238" s="110"/>
      <c r="K238" s="110"/>
    </row>
    <row r="239" spans="1:11" ht="12.75" customHeight="1">
      <c r="A239" s="117" t="s">
        <v>24</v>
      </c>
      <c r="B239" s="118">
        <v>3259</v>
      </c>
      <c r="C239" s="119" t="e">
        <f>IF($A239="GOINFRA",VLOOKUP($B239,[1]GOINFRA!$1:$1048576,2,FALSE),IF($A239="sinapi",VLOOKUP($B239,[1]SINAPI!$1:$1048576,2,FALSE),0))</f>
        <v>#N/A</v>
      </c>
      <c r="D239" s="118" t="e">
        <f>IF($A239="GOINFRA",VLOOKUP($B239,[1]GOINFRA!$1:$1048576,3,FALSE),IF($A239="sinapi",VLOOKUP($B239,[1]SINAPI!$1:$1048576,3,FALSE),0))</f>
        <v>#N/A</v>
      </c>
      <c r="E239" s="120">
        <v>6</v>
      </c>
      <c r="F239" s="121"/>
      <c r="G239" s="122">
        <f t="shared" ref="G239:G264" si="15">F239*E239</f>
        <v>0</v>
      </c>
      <c r="H239" s="102"/>
      <c r="I239" s="102"/>
      <c r="J239" s="102"/>
      <c r="K239" s="102"/>
    </row>
    <row r="240" spans="1:11" ht="12.75" customHeight="1">
      <c r="A240" s="117" t="s">
        <v>24</v>
      </c>
      <c r="B240" s="118">
        <v>3434</v>
      </c>
      <c r="C240" s="119" t="e">
        <f>IF($A240="GOINFRA",VLOOKUP($B240,[1]GOINFRA!$1:$1048576,2,FALSE),IF($A240="sinapi",VLOOKUP($B240,[1]SINAPI!$1:$1048576,2,FALSE),0))</f>
        <v>#N/A</v>
      </c>
      <c r="D240" s="118" t="e">
        <f>IF($A240="GOINFRA",VLOOKUP($B240,[1]GOINFRA!$1:$1048576,3,FALSE),IF($A240="sinapi",VLOOKUP($B240,[1]SINAPI!$1:$1048576,3,FALSE),0))</f>
        <v>#N/A</v>
      </c>
      <c r="E240" s="120">
        <v>1</v>
      </c>
      <c r="F240" s="121"/>
      <c r="G240" s="122">
        <f t="shared" si="15"/>
        <v>0</v>
      </c>
      <c r="H240" s="102"/>
      <c r="I240" s="102"/>
      <c r="J240" s="102"/>
      <c r="K240" s="102"/>
    </row>
    <row r="241" spans="1:11" ht="12.75" customHeight="1">
      <c r="A241" s="117" t="s">
        <v>24</v>
      </c>
      <c r="B241" s="118">
        <v>3432</v>
      </c>
      <c r="C241" s="119" t="e">
        <f>IF($A241="GOINFRA",VLOOKUP($B241,[1]GOINFRA!$1:$1048576,2,FALSE),IF($A241="sinapi",VLOOKUP($B241,[1]SINAPI!$1:$1048576,2,FALSE),0))</f>
        <v>#N/A</v>
      </c>
      <c r="D241" s="118" t="e">
        <f>IF($A241="GOINFRA",VLOOKUP($B241,[1]GOINFRA!$1:$1048576,3,FALSE),IF($A241="sinapi",VLOOKUP($B241,[1]SINAPI!$1:$1048576,3,FALSE),0))</f>
        <v>#N/A</v>
      </c>
      <c r="E241" s="120">
        <v>1</v>
      </c>
      <c r="F241" s="121"/>
      <c r="G241" s="122">
        <f t="shared" si="15"/>
        <v>0</v>
      </c>
      <c r="H241" s="102"/>
      <c r="I241" s="102"/>
      <c r="J241" s="102"/>
      <c r="K241" s="102"/>
    </row>
    <row r="242" spans="1:11" ht="12.75" customHeight="1">
      <c r="A242" s="117" t="s">
        <v>24</v>
      </c>
      <c r="B242" s="118">
        <v>3213</v>
      </c>
      <c r="C242" s="119" t="e">
        <f>IF($A242="GOINFRA",VLOOKUP($B242,[1]GOINFRA!$1:$1048576,2,FALSE),IF($A242="sinapi",VLOOKUP($B242,[1]SINAPI!$1:$1048576,2,FALSE),0))</f>
        <v>#N/A</v>
      </c>
      <c r="D242" s="118" t="e">
        <f>IF($A242="GOINFRA",VLOOKUP($B242,[1]GOINFRA!$1:$1048576,3,FALSE),IF($A242="sinapi",VLOOKUP($B242,[1]SINAPI!$1:$1048576,3,FALSE),0))</f>
        <v>#N/A</v>
      </c>
      <c r="E242" s="120">
        <v>1</v>
      </c>
      <c r="F242" s="121"/>
      <c r="G242" s="122">
        <f t="shared" si="15"/>
        <v>0</v>
      </c>
      <c r="H242" s="102"/>
      <c r="I242" s="102"/>
      <c r="J242" s="102"/>
      <c r="K242" s="102"/>
    </row>
    <row r="243" spans="1:11" ht="12.75" customHeight="1">
      <c r="A243" s="117" t="s">
        <v>24</v>
      </c>
      <c r="B243" s="118">
        <v>3215</v>
      </c>
      <c r="C243" s="119" t="e">
        <f>IF($A243="GOINFRA",VLOOKUP($B243,[1]GOINFRA!$1:$1048576,2,FALSE),IF($A243="sinapi",VLOOKUP($B243,[1]SINAPI!$1:$1048576,2,FALSE),0))</f>
        <v>#N/A</v>
      </c>
      <c r="D243" s="118" t="e">
        <f>IF($A243="GOINFRA",VLOOKUP($B243,[1]GOINFRA!$1:$1048576,3,FALSE),IF($A243="sinapi",VLOOKUP($B243,[1]SINAPI!$1:$1048576,3,FALSE),0))</f>
        <v>#N/A</v>
      </c>
      <c r="E243" s="120">
        <v>1</v>
      </c>
      <c r="F243" s="121"/>
      <c r="G243" s="122">
        <f t="shared" si="15"/>
        <v>0</v>
      </c>
      <c r="H243" s="102"/>
      <c r="I243" s="102"/>
      <c r="J243" s="102"/>
      <c r="K243" s="102"/>
    </row>
    <row r="244" spans="1:11" ht="12.75" customHeight="1">
      <c r="A244" s="117" t="s">
        <v>24</v>
      </c>
      <c r="B244" s="118">
        <v>3939</v>
      </c>
      <c r="C244" s="119" t="e">
        <f>IF($A244="GOINFRA",VLOOKUP($B244,[1]GOINFRA!$1:$1048576,2,FALSE),IF($A244="sinapi",VLOOKUP($B244,[1]SINAPI!$1:$1048576,2,FALSE),0))</f>
        <v>#N/A</v>
      </c>
      <c r="D244" s="118" t="e">
        <f>IF($A244="GOINFRA",VLOOKUP($B244,[1]GOINFRA!$1:$1048576,3,FALSE),IF($A244="sinapi",VLOOKUP($B244,[1]SINAPI!$1:$1048576,3,FALSE),0))</f>
        <v>#N/A</v>
      </c>
      <c r="E244" s="120">
        <v>1</v>
      </c>
      <c r="F244" s="121"/>
      <c r="G244" s="122">
        <f t="shared" si="15"/>
        <v>0</v>
      </c>
      <c r="H244" s="102"/>
      <c r="I244" s="102"/>
      <c r="J244" s="102"/>
      <c r="K244" s="102"/>
    </row>
    <row r="245" spans="1:11" ht="12.75" customHeight="1">
      <c r="A245" s="117" t="s">
        <v>24</v>
      </c>
      <c r="B245" s="118">
        <v>3011</v>
      </c>
      <c r="C245" s="119" t="e">
        <f>IF($A245="GOINFRA",VLOOKUP($B245,[1]GOINFRA!$1:$1048576,2,FALSE),IF($A245="sinapi",VLOOKUP($B245,[1]SINAPI!$1:$1048576,2,FALSE),0))</f>
        <v>#N/A</v>
      </c>
      <c r="D245" s="118" t="e">
        <f>IF($A245="GOINFRA",VLOOKUP($B245,[1]GOINFRA!$1:$1048576,3,FALSE),IF($A245="sinapi",VLOOKUP($B245,[1]SINAPI!$1:$1048576,3,FALSE),0))</f>
        <v>#N/A</v>
      </c>
      <c r="E245" s="120">
        <v>1</v>
      </c>
      <c r="F245" s="121"/>
      <c r="G245" s="122">
        <f t="shared" si="15"/>
        <v>0</v>
      </c>
      <c r="H245" s="102"/>
      <c r="I245" s="102"/>
      <c r="J245" s="102"/>
      <c r="K245" s="102"/>
    </row>
    <row r="246" spans="1:11" ht="12.75" customHeight="1">
      <c r="A246" s="117" t="s">
        <v>191</v>
      </c>
      <c r="B246" s="118" t="s">
        <v>1152</v>
      </c>
      <c r="C246" s="119" t="s">
        <v>1828</v>
      </c>
      <c r="D246" s="118" t="s">
        <v>146</v>
      </c>
      <c r="E246" s="120">
        <v>1</v>
      </c>
      <c r="F246" s="121"/>
      <c r="G246" s="122">
        <f t="shared" si="15"/>
        <v>0</v>
      </c>
      <c r="H246" s="102"/>
      <c r="I246" s="102"/>
      <c r="J246" s="102"/>
      <c r="K246" s="102"/>
    </row>
    <row r="247" spans="1:11" ht="12.75" customHeight="1">
      <c r="A247" s="117" t="s">
        <v>24</v>
      </c>
      <c r="B247" s="118">
        <v>3341</v>
      </c>
      <c r="C247" s="119" t="e">
        <f>IF($A247="GOINFRA",VLOOKUP($B247,[1]GOINFRA!$1:$1048576,2,FALSE),IF($A247="sinapi",VLOOKUP($B247,[1]SINAPI!$1:$1048576,2,FALSE),0))</f>
        <v>#N/A</v>
      </c>
      <c r="D247" s="118" t="e">
        <f>IF($A247="GOINFRA",VLOOKUP($B247,[1]GOINFRA!$1:$1048576,3,FALSE),IF($A247="sinapi",VLOOKUP($B247,[1]SINAPI!$1:$1048576,3,FALSE),0))</f>
        <v>#N/A</v>
      </c>
      <c r="E247" s="120">
        <v>4</v>
      </c>
      <c r="F247" s="121"/>
      <c r="G247" s="122">
        <f t="shared" si="15"/>
        <v>0</v>
      </c>
      <c r="H247" s="102"/>
      <c r="I247" s="102"/>
      <c r="J247" s="102"/>
      <c r="K247" s="102"/>
    </row>
    <row r="248" spans="1:11" ht="12.75" customHeight="1">
      <c r="A248" s="117" t="s">
        <v>24</v>
      </c>
      <c r="B248" s="118">
        <v>3076</v>
      </c>
      <c r="C248" s="119" t="e">
        <f>IF($A248="GOINFRA",VLOOKUP($B248,[1]GOINFRA!$1:$1048576,2,FALSE),IF($A248="sinapi",VLOOKUP($B248,[1]SINAPI!$1:$1048576,2,FALSE),0))</f>
        <v>#N/A</v>
      </c>
      <c r="D248" s="118" t="e">
        <f>IF($A248="GOINFRA",VLOOKUP($B248,[1]GOINFRA!$1:$1048576,3,FALSE),IF($A248="sinapi",VLOOKUP($B248,[1]SINAPI!$1:$1048576,3,FALSE),0))</f>
        <v>#N/A</v>
      </c>
      <c r="E248" s="120">
        <v>1</v>
      </c>
      <c r="F248" s="121"/>
      <c r="G248" s="122">
        <f t="shared" si="15"/>
        <v>0</v>
      </c>
      <c r="H248" s="102"/>
      <c r="I248" s="102"/>
      <c r="J248" s="102"/>
      <c r="K248" s="102"/>
    </row>
    <row r="249" spans="1:11" ht="12.75" customHeight="1">
      <c r="A249" s="117" t="s">
        <v>24</v>
      </c>
      <c r="B249" s="118">
        <v>3114</v>
      </c>
      <c r="C249" s="119" t="e">
        <f>IF($A249="GOINFRA",VLOOKUP($B249,[1]GOINFRA!$1:$1048576,2,FALSE),IF($A249="sinapi",VLOOKUP($B249,[1]SINAPI!$1:$1048576,2,FALSE),0))</f>
        <v>#N/A</v>
      </c>
      <c r="D249" s="118" t="e">
        <f>IF($A249="GOINFRA",VLOOKUP($B249,[1]GOINFRA!$1:$1048576,3,FALSE),IF($A249="sinapi",VLOOKUP($B249,[1]SINAPI!$1:$1048576,3,FALSE),0))</f>
        <v>#N/A</v>
      </c>
      <c r="E249" s="120">
        <v>3</v>
      </c>
      <c r="F249" s="121"/>
      <c r="G249" s="122">
        <f t="shared" si="15"/>
        <v>0</v>
      </c>
      <c r="H249" s="102"/>
      <c r="I249" s="102"/>
      <c r="J249" s="102"/>
      <c r="K249" s="102"/>
    </row>
    <row r="250" spans="1:11" ht="12.75" customHeight="1">
      <c r="A250" s="117" t="s">
        <v>24</v>
      </c>
      <c r="B250" s="118">
        <v>3121</v>
      </c>
      <c r="C250" s="119" t="e">
        <f>IF($A250="GOINFRA",VLOOKUP($B250,[1]GOINFRA!$1:$1048576,2,FALSE),IF($A250="sinapi",VLOOKUP($B250,[1]SINAPI!$1:$1048576,2,FALSE),0))</f>
        <v>#N/A</v>
      </c>
      <c r="D250" s="118" t="e">
        <f>IF($A250="GOINFRA",VLOOKUP($B250,[1]GOINFRA!$1:$1048576,3,FALSE),IF($A250="sinapi",VLOOKUP($B250,[1]SINAPI!$1:$1048576,3,FALSE),0))</f>
        <v>#N/A</v>
      </c>
      <c r="E250" s="120">
        <v>5</v>
      </c>
      <c r="F250" s="121"/>
      <c r="G250" s="122">
        <f t="shared" si="15"/>
        <v>0</v>
      </c>
      <c r="H250" s="102"/>
      <c r="I250" s="102"/>
      <c r="J250" s="102"/>
      <c r="K250" s="102"/>
    </row>
    <row r="251" spans="1:11" ht="12.75" customHeight="1">
      <c r="A251" s="117" t="s">
        <v>24</v>
      </c>
      <c r="B251" s="118">
        <v>3118</v>
      </c>
      <c r="C251" s="119" t="e">
        <f>IF($A251="GOINFRA",VLOOKUP($B251,[1]GOINFRA!$1:$1048576,2,FALSE),IF($A251="sinapi",VLOOKUP($B251,[1]SINAPI!$1:$1048576,2,FALSE),0))</f>
        <v>#N/A</v>
      </c>
      <c r="D251" s="118" t="e">
        <f>IF($A251="GOINFRA",VLOOKUP($B251,[1]GOINFRA!$1:$1048576,3,FALSE),IF($A251="sinapi",VLOOKUP($B251,[1]SINAPI!$1:$1048576,3,FALSE),0))</f>
        <v>#N/A</v>
      </c>
      <c r="E251" s="120">
        <v>10</v>
      </c>
      <c r="F251" s="121"/>
      <c r="G251" s="122">
        <f t="shared" si="15"/>
        <v>0</v>
      </c>
      <c r="H251" s="102"/>
      <c r="I251" s="102"/>
      <c r="J251" s="102"/>
      <c r="K251" s="102"/>
    </row>
    <row r="252" spans="1:11" ht="12.75" customHeight="1">
      <c r="A252" s="117" t="s">
        <v>24</v>
      </c>
      <c r="B252" s="118">
        <v>3113</v>
      </c>
      <c r="C252" s="119" t="e">
        <f>IF($A252="GOINFRA",VLOOKUP($B252,[1]GOINFRA!$1:$1048576,2,FALSE),IF($A252="sinapi",VLOOKUP($B252,[1]SINAPI!$1:$1048576,2,FALSE),0))</f>
        <v>#N/A</v>
      </c>
      <c r="D252" s="118" t="e">
        <f>IF($A252="GOINFRA",VLOOKUP($B252,[1]GOINFRA!$1:$1048576,3,FALSE),IF($A252="sinapi",VLOOKUP($B252,[1]SINAPI!$1:$1048576,3,FALSE),0))</f>
        <v>#N/A</v>
      </c>
      <c r="E252" s="120">
        <v>20</v>
      </c>
      <c r="F252" s="121"/>
      <c r="G252" s="122">
        <f t="shared" si="15"/>
        <v>0</v>
      </c>
      <c r="H252" s="102"/>
      <c r="I252" s="102"/>
      <c r="J252" s="102"/>
      <c r="K252" s="102"/>
    </row>
    <row r="253" spans="1:11" ht="12.75" customHeight="1">
      <c r="A253" s="117" t="s">
        <v>24</v>
      </c>
      <c r="B253" s="118">
        <v>3461</v>
      </c>
      <c r="C253" s="119" t="e">
        <f>IF($A253="GOINFRA",VLOOKUP($B253,[1]GOINFRA!$1:$1048576,2,FALSE),IF($A253="sinapi",VLOOKUP($B253,[1]SINAPI!$1:$1048576,2,FALSE),0))</f>
        <v>#N/A</v>
      </c>
      <c r="D253" s="118" t="e">
        <f>IF($A253="GOINFRA",VLOOKUP($B253,[1]GOINFRA!$1:$1048576,3,FALSE),IF($A253="sinapi",VLOOKUP($B253,[1]SINAPI!$1:$1048576,3,FALSE),0))</f>
        <v>#N/A</v>
      </c>
      <c r="E253" s="120">
        <v>3</v>
      </c>
      <c r="F253" s="121"/>
      <c r="G253" s="122">
        <f t="shared" si="15"/>
        <v>0</v>
      </c>
      <c r="H253" s="102"/>
      <c r="I253" s="102"/>
      <c r="J253" s="102"/>
      <c r="K253" s="102"/>
    </row>
    <row r="254" spans="1:11" ht="12.75" customHeight="1">
      <c r="A254" s="117" t="s">
        <v>24</v>
      </c>
      <c r="B254" s="118">
        <v>3468</v>
      </c>
      <c r="C254" s="119" t="e">
        <f>IF($A254="GOINFRA",VLOOKUP($B254,[1]GOINFRA!$1:$1048576,2,FALSE),IF($A254="sinapi",VLOOKUP($B254,[1]SINAPI!$1:$1048576,2,FALSE),0))</f>
        <v>#N/A</v>
      </c>
      <c r="D254" s="118" t="e">
        <f>IF($A254="GOINFRA",VLOOKUP($B254,[1]GOINFRA!$1:$1048576,3,FALSE),IF($A254="sinapi",VLOOKUP($B254,[1]SINAPI!$1:$1048576,3,FALSE),0))</f>
        <v>#N/A</v>
      </c>
      <c r="E254" s="120">
        <v>15</v>
      </c>
      <c r="F254" s="121"/>
      <c r="G254" s="122">
        <f t="shared" si="15"/>
        <v>0</v>
      </c>
      <c r="H254" s="102"/>
      <c r="I254" s="102"/>
      <c r="J254" s="102"/>
      <c r="K254" s="102"/>
    </row>
    <row r="255" spans="1:11" ht="12.75" customHeight="1">
      <c r="A255" s="117" t="s">
        <v>24</v>
      </c>
      <c r="B255" s="118">
        <v>3465</v>
      </c>
      <c r="C255" s="119" t="e">
        <f>IF($A255="GOINFRA",VLOOKUP($B255,[1]GOINFRA!$1:$1048576,2,FALSE),IF($A255="sinapi",VLOOKUP($B255,[1]SINAPI!$1:$1048576,2,FALSE),0))</f>
        <v>#N/A</v>
      </c>
      <c r="D255" s="118" t="e">
        <f>IF($A255="GOINFRA",VLOOKUP($B255,[1]GOINFRA!$1:$1048576,3,FALSE),IF($A255="sinapi",VLOOKUP($B255,[1]SINAPI!$1:$1048576,3,FALSE),0))</f>
        <v>#N/A</v>
      </c>
      <c r="E255" s="120">
        <v>6</v>
      </c>
      <c r="F255" s="121"/>
      <c r="G255" s="122">
        <f t="shared" si="15"/>
        <v>0</v>
      </c>
      <c r="H255" s="102"/>
      <c r="I255" s="102"/>
      <c r="J255" s="102"/>
      <c r="K255" s="102"/>
    </row>
    <row r="256" spans="1:11" ht="12.75" customHeight="1">
      <c r="A256" s="117" t="s">
        <v>24</v>
      </c>
      <c r="B256" s="118">
        <v>3460</v>
      </c>
      <c r="C256" s="119" t="e">
        <f>IF($A256="GOINFRA",VLOOKUP($B256,[1]GOINFRA!$1:$1048576,2,FALSE),IF($A256="sinapi",VLOOKUP($B256,[1]SINAPI!$1:$1048576,2,FALSE),0))</f>
        <v>#N/A</v>
      </c>
      <c r="D256" s="118" t="e">
        <f>IF($A256="GOINFRA",VLOOKUP($B256,[1]GOINFRA!$1:$1048576,3,FALSE),IF($A256="sinapi",VLOOKUP($B256,[1]SINAPI!$1:$1048576,3,FALSE),0))</f>
        <v>#N/A</v>
      </c>
      <c r="E256" s="120">
        <v>20</v>
      </c>
      <c r="F256" s="121"/>
      <c r="G256" s="122">
        <f t="shared" si="15"/>
        <v>0</v>
      </c>
      <c r="H256" s="102"/>
      <c r="I256" s="102"/>
      <c r="J256" s="102"/>
      <c r="K256" s="102"/>
    </row>
    <row r="257" spans="1:11" ht="12.75" customHeight="1">
      <c r="A257" s="117" t="s">
        <v>24</v>
      </c>
      <c r="B257" s="118">
        <v>4017</v>
      </c>
      <c r="C257" s="119" t="e">
        <f>IF($A257="GOINFRA",VLOOKUP($B257,[1]GOINFRA!$1:$1048576,2,FALSE),IF($A257="sinapi",VLOOKUP($B257,[1]SINAPI!$1:$1048576,2,FALSE),0))</f>
        <v>#N/A</v>
      </c>
      <c r="D257" s="118" t="e">
        <f>IF($A257="GOINFRA",VLOOKUP($B257,[1]GOINFRA!$1:$1048576,3,FALSE),IF($A257="sinapi",VLOOKUP($B257,[1]SINAPI!$1:$1048576,3,FALSE),0))</f>
        <v>#N/A</v>
      </c>
      <c r="E257" s="120">
        <v>1</v>
      </c>
      <c r="F257" s="121"/>
      <c r="G257" s="122">
        <f t="shared" si="15"/>
        <v>0</v>
      </c>
      <c r="H257" s="102"/>
      <c r="I257" s="102"/>
      <c r="J257" s="102"/>
      <c r="K257" s="102"/>
    </row>
    <row r="258" spans="1:11" ht="12.75" customHeight="1">
      <c r="A258" s="117" t="s">
        <v>191</v>
      </c>
      <c r="B258" s="118" t="s">
        <v>1152</v>
      </c>
      <c r="C258" s="119" t="s">
        <v>1826</v>
      </c>
      <c r="D258" s="118" t="s">
        <v>146</v>
      </c>
      <c r="E258" s="120">
        <v>2</v>
      </c>
      <c r="F258" s="121"/>
      <c r="G258" s="122">
        <f t="shared" si="15"/>
        <v>0</v>
      </c>
      <c r="H258" s="102"/>
      <c r="I258" s="102"/>
      <c r="J258" s="102"/>
      <c r="K258" s="102"/>
    </row>
    <row r="259" spans="1:11" ht="12.75" customHeight="1">
      <c r="A259" s="117" t="s">
        <v>191</v>
      </c>
      <c r="B259" s="118" t="s">
        <v>1152</v>
      </c>
      <c r="C259" s="119" t="s">
        <v>1827</v>
      </c>
      <c r="D259" s="118" t="s">
        <v>146</v>
      </c>
      <c r="E259" s="120">
        <v>1</v>
      </c>
      <c r="F259" s="121"/>
      <c r="G259" s="122">
        <f t="shared" si="15"/>
        <v>0</v>
      </c>
      <c r="H259" s="102"/>
      <c r="I259" s="102"/>
      <c r="J259" s="102"/>
      <c r="K259" s="102"/>
    </row>
    <row r="260" spans="1:11" ht="12.75" customHeight="1">
      <c r="A260" s="117" t="s">
        <v>191</v>
      </c>
      <c r="B260" s="118" t="s">
        <v>1152</v>
      </c>
      <c r="C260" s="119" t="s">
        <v>1831</v>
      </c>
      <c r="D260" s="118" t="s">
        <v>146</v>
      </c>
      <c r="E260" s="120">
        <v>1</v>
      </c>
      <c r="F260" s="121"/>
      <c r="G260" s="122">
        <f t="shared" si="15"/>
        <v>0</v>
      </c>
      <c r="H260" s="102"/>
      <c r="I260" s="102"/>
      <c r="J260" s="102"/>
      <c r="K260" s="102"/>
    </row>
    <row r="261" spans="1:11" ht="12.75" customHeight="1">
      <c r="A261" s="117" t="s">
        <v>191</v>
      </c>
      <c r="B261" s="118" t="s">
        <v>1152</v>
      </c>
      <c r="C261" s="119" t="s">
        <v>1832</v>
      </c>
      <c r="D261" s="118" t="s">
        <v>146</v>
      </c>
      <c r="E261" s="120">
        <v>2</v>
      </c>
      <c r="F261" s="121"/>
      <c r="G261" s="122">
        <f t="shared" si="15"/>
        <v>0</v>
      </c>
      <c r="H261" s="102"/>
      <c r="I261" s="102"/>
      <c r="J261" s="102"/>
      <c r="K261" s="102"/>
    </row>
    <row r="262" spans="1:11" ht="12.75" customHeight="1">
      <c r="A262" s="117" t="s">
        <v>191</v>
      </c>
      <c r="B262" s="118" t="s">
        <v>1152</v>
      </c>
      <c r="C262" s="119" t="s">
        <v>1833</v>
      </c>
      <c r="D262" s="118" t="s">
        <v>146</v>
      </c>
      <c r="E262" s="120">
        <v>2</v>
      </c>
      <c r="F262" s="121"/>
      <c r="G262" s="122">
        <f t="shared" si="15"/>
        <v>0</v>
      </c>
      <c r="H262" s="102"/>
      <c r="I262" s="102"/>
      <c r="J262" s="102"/>
      <c r="K262" s="102"/>
    </row>
    <row r="263" spans="1:11" ht="12.75" customHeight="1">
      <c r="A263" s="117" t="s">
        <v>191</v>
      </c>
      <c r="B263" s="118" t="s">
        <v>1152</v>
      </c>
      <c r="C263" s="119" t="s">
        <v>1839</v>
      </c>
      <c r="D263" s="118" t="s">
        <v>146</v>
      </c>
      <c r="E263" s="120">
        <v>2</v>
      </c>
      <c r="F263" s="121"/>
      <c r="G263" s="122">
        <f t="shared" si="15"/>
        <v>0</v>
      </c>
      <c r="H263" s="102"/>
      <c r="I263" s="102"/>
      <c r="J263" s="102"/>
      <c r="K263" s="102"/>
    </row>
    <row r="264" spans="1:11" ht="12.75" customHeight="1">
      <c r="A264" s="117" t="s">
        <v>191</v>
      </c>
      <c r="B264" s="118" t="s">
        <v>1152</v>
      </c>
      <c r="C264" s="119" t="s">
        <v>1834</v>
      </c>
      <c r="D264" s="118" t="s">
        <v>1835</v>
      </c>
      <c r="E264" s="120">
        <v>0.25</v>
      </c>
      <c r="F264" s="121"/>
      <c r="G264" s="122">
        <f t="shared" si="15"/>
        <v>0</v>
      </c>
      <c r="H264" s="102"/>
      <c r="I264" s="102"/>
      <c r="J264" s="102"/>
      <c r="K264" s="102"/>
    </row>
    <row r="265" spans="1:11" ht="12.75" customHeight="1">
      <c r="A265" s="155" t="s">
        <v>1819</v>
      </c>
      <c r="B265" s="152"/>
      <c r="C265" s="152"/>
      <c r="D265" s="152"/>
      <c r="E265" s="152"/>
      <c r="F265" s="156"/>
      <c r="G265" s="122">
        <f>SUM(G239:G264)</f>
        <v>0</v>
      </c>
      <c r="H265" s="102"/>
      <c r="I265" s="102"/>
      <c r="J265" s="102"/>
      <c r="K265" s="102"/>
    </row>
    <row r="266" spans="1:11" ht="12.75" customHeight="1">
      <c r="A266" s="151"/>
      <c r="B266" s="152"/>
      <c r="C266" s="152"/>
      <c r="D266" s="152"/>
      <c r="E266" s="152"/>
      <c r="F266" s="152"/>
      <c r="G266" s="153"/>
      <c r="H266" s="102"/>
      <c r="I266" s="102"/>
      <c r="J266" s="102"/>
      <c r="K266" s="102"/>
    </row>
    <row r="267" spans="1:11" ht="12.75" customHeight="1">
      <c r="A267" s="162" t="s">
        <v>1841</v>
      </c>
      <c r="B267" s="152"/>
      <c r="C267" s="152"/>
      <c r="D267" s="152"/>
      <c r="E267" s="152"/>
      <c r="F267" s="156"/>
      <c r="G267" s="116">
        <f>G237+G265</f>
        <v>0</v>
      </c>
      <c r="H267" s="102"/>
      <c r="I267" s="102"/>
      <c r="J267" s="102"/>
      <c r="K267" s="102"/>
    </row>
    <row r="268" spans="1:11" ht="12.75" customHeight="1">
      <c r="A268" s="151"/>
      <c r="B268" s="152"/>
      <c r="C268" s="152"/>
      <c r="D268" s="152"/>
      <c r="E268" s="152"/>
      <c r="F268" s="152"/>
      <c r="G268" s="153"/>
      <c r="H268" s="102"/>
      <c r="I268" s="102"/>
      <c r="J268" s="102"/>
      <c r="K268" s="102"/>
    </row>
    <row r="269" spans="1:11" ht="28.5" customHeight="1">
      <c r="A269" s="109" t="s">
        <v>1340</v>
      </c>
      <c r="B269" s="154" t="s">
        <v>1341</v>
      </c>
      <c r="C269" s="152"/>
      <c r="D269" s="152"/>
      <c r="E269" s="152"/>
      <c r="F269" s="152"/>
      <c r="G269" s="153"/>
      <c r="H269" s="110"/>
      <c r="I269" s="110"/>
      <c r="J269" s="110"/>
      <c r="K269" s="110"/>
    </row>
    <row r="270" spans="1:11" ht="12.75" customHeight="1">
      <c r="A270" s="111"/>
      <c r="B270" s="112" t="s">
        <v>1152</v>
      </c>
      <c r="C270" s="113" t="s">
        <v>1806</v>
      </c>
      <c r="D270" s="112" t="s">
        <v>1152</v>
      </c>
      <c r="E270" s="114" t="s">
        <v>1152</v>
      </c>
      <c r="F270" s="115" t="s">
        <v>1152</v>
      </c>
      <c r="G270" s="116" t="s">
        <v>1152</v>
      </c>
      <c r="H270" s="110"/>
      <c r="I270" s="110"/>
      <c r="J270" s="110"/>
      <c r="K270" s="110"/>
    </row>
    <row r="271" spans="1:11" ht="12.75" customHeight="1">
      <c r="A271" s="117" t="s">
        <v>24</v>
      </c>
      <c r="B271" s="118">
        <v>12</v>
      </c>
      <c r="C271" s="119" t="e">
        <f>IF($A271="GOINFRA",VLOOKUP($B271,[1]GOINFRA!$1:$1048576,2,FALSE),IF($A271="sinapi",VLOOKUP($B271,[1]SINAPI!$1:$1048576,2,FALSE),0))</f>
        <v>#N/A</v>
      </c>
      <c r="D271" s="118" t="e">
        <f>IF($A271="GOINFRA",VLOOKUP($B271,[1]GOINFRA!$1:$1048576,3,FALSE),IF($A271="sinapi",VLOOKUP($B271,[1]SINAPI!$1:$1048576,3,FALSE),0))</f>
        <v>#N/A</v>
      </c>
      <c r="E271" s="120">
        <v>16</v>
      </c>
      <c r="F271" s="121"/>
      <c r="G271" s="122">
        <f t="shared" ref="G271:G274" si="16">F271*E271</f>
        <v>0</v>
      </c>
      <c r="H271" s="102"/>
      <c r="I271" s="102"/>
      <c r="J271" s="102"/>
      <c r="K271" s="102"/>
    </row>
    <row r="272" spans="1:11" ht="12.75" customHeight="1">
      <c r="A272" s="117" t="s">
        <v>24</v>
      </c>
      <c r="B272" s="118">
        <v>8</v>
      </c>
      <c r="C272" s="119" t="e">
        <f>IF($A272="GOINFRA",VLOOKUP($B272,[1]GOINFRA!$1:$1048576,2,FALSE),IF($A272="sinapi",VLOOKUP($B272,[1]SINAPI!$1:$1048576,2,FALSE),0))</f>
        <v>#N/A</v>
      </c>
      <c r="D272" s="118" t="e">
        <f>IF($A272="GOINFRA",VLOOKUP($B272,[1]GOINFRA!$1:$1048576,3,FALSE),IF($A272="sinapi",VLOOKUP($B272,[1]SINAPI!$1:$1048576,3,FALSE),0))</f>
        <v>#N/A</v>
      </c>
      <c r="E272" s="120">
        <v>16</v>
      </c>
      <c r="F272" s="121"/>
      <c r="G272" s="122">
        <f t="shared" si="16"/>
        <v>0</v>
      </c>
      <c r="H272" s="102"/>
      <c r="I272" s="102"/>
      <c r="J272" s="102"/>
      <c r="K272" s="102"/>
    </row>
    <row r="273" spans="1:11" ht="12.75" customHeight="1">
      <c r="A273" s="117" t="s">
        <v>24</v>
      </c>
      <c r="B273" s="118">
        <v>5</v>
      </c>
      <c r="C273" s="119" t="e">
        <f>IF($A273="GOINFRA",VLOOKUP($B273,[1]GOINFRA!$1:$1048576,2,FALSE),IF($A273="sinapi",VLOOKUP($B273,[1]SINAPI!$1:$1048576,2,FALSE),0))</f>
        <v>#N/A</v>
      </c>
      <c r="D273" s="118" t="e">
        <f>IF($A273="GOINFRA",VLOOKUP($B273,[1]GOINFRA!$1:$1048576,3,FALSE),IF($A273="sinapi",VLOOKUP($B273,[1]SINAPI!$1:$1048576,3,FALSE),0))</f>
        <v>#N/A</v>
      </c>
      <c r="E273" s="120">
        <v>8</v>
      </c>
      <c r="F273" s="121"/>
      <c r="G273" s="122">
        <f t="shared" si="16"/>
        <v>0</v>
      </c>
      <c r="H273" s="102"/>
      <c r="I273" s="102"/>
      <c r="J273" s="102"/>
      <c r="K273" s="102"/>
    </row>
    <row r="274" spans="1:11" ht="12.75" customHeight="1">
      <c r="A274" s="117" t="s">
        <v>18</v>
      </c>
      <c r="B274" s="118">
        <v>88266</v>
      </c>
      <c r="C274" s="119" t="e">
        <f>IF($A274="GOINFRA",VLOOKUP($B274,[1]GOINFRA!$1:$1048576,2,FALSE),IF($A274="sinapi",VLOOKUP($B274,[1]SINAPI!$1:$1048576,2,FALSE),0))</f>
        <v>#N/A</v>
      </c>
      <c r="D274" s="118" t="e">
        <f>IF($A274="GOINFRA",VLOOKUP($B274,[1]GOINFRA!$1:$1048576,3,FALSE),IF($A274="sinapi",VLOOKUP($B274,[1]SINAPI!$1:$1048576,3,FALSE),0))</f>
        <v>#N/A</v>
      </c>
      <c r="E274" s="120">
        <v>16</v>
      </c>
      <c r="F274" s="121"/>
      <c r="G274" s="122">
        <f t="shared" si="16"/>
        <v>0</v>
      </c>
      <c r="H274" s="102"/>
      <c r="I274" s="102"/>
      <c r="J274" s="102"/>
      <c r="K274" s="102"/>
    </row>
    <row r="275" spans="1:11" ht="12.75" customHeight="1">
      <c r="A275" s="155" t="s">
        <v>1807</v>
      </c>
      <c r="B275" s="152"/>
      <c r="C275" s="152"/>
      <c r="D275" s="152"/>
      <c r="E275" s="152"/>
      <c r="F275" s="156"/>
      <c r="G275" s="122">
        <f>SUM(G271:G274)</f>
        <v>0</v>
      </c>
      <c r="H275" s="102"/>
      <c r="I275" s="102"/>
      <c r="J275" s="102"/>
      <c r="K275" s="102"/>
    </row>
    <row r="276" spans="1:11" ht="12.75" customHeight="1">
      <c r="A276" s="111"/>
      <c r="B276" s="112" t="s">
        <v>1152</v>
      </c>
      <c r="C276" s="113" t="s">
        <v>1808</v>
      </c>
      <c r="D276" s="112" t="s">
        <v>1152</v>
      </c>
      <c r="E276" s="114" t="s">
        <v>1152</v>
      </c>
      <c r="F276" s="115" t="s">
        <v>1152</v>
      </c>
      <c r="G276" s="116" t="s">
        <v>1152</v>
      </c>
      <c r="H276" s="110"/>
      <c r="I276" s="110"/>
      <c r="J276" s="110"/>
      <c r="K276" s="110"/>
    </row>
    <row r="277" spans="1:11" ht="12.75" customHeight="1">
      <c r="A277" s="117" t="s">
        <v>24</v>
      </c>
      <c r="B277" s="118">
        <v>3264</v>
      </c>
      <c r="C277" s="119" t="e">
        <f>IF($A277="GOINFRA",VLOOKUP($B277,[1]GOINFRA!$1:$1048576,2,FALSE),IF($A277="sinapi",VLOOKUP($B277,[1]SINAPI!$1:$1048576,2,FALSE),0))</f>
        <v>#N/A</v>
      </c>
      <c r="D277" s="118" t="e">
        <f>IF($A277="GOINFRA",VLOOKUP($B277,[1]GOINFRA!$1:$1048576,3,FALSE),IF($A277="sinapi",VLOOKUP($B277,[1]SINAPI!$1:$1048576,3,FALSE),0))</f>
        <v>#N/A</v>
      </c>
      <c r="E277" s="120">
        <v>1</v>
      </c>
      <c r="F277" s="121"/>
      <c r="G277" s="122">
        <f t="shared" ref="G277:G295" si="17">F277*E277</f>
        <v>0</v>
      </c>
      <c r="H277" s="102"/>
      <c r="I277" s="102"/>
      <c r="J277" s="102"/>
      <c r="K277" s="102"/>
    </row>
    <row r="278" spans="1:11" ht="12.75" customHeight="1">
      <c r="A278" s="117" t="s">
        <v>24</v>
      </c>
      <c r="B278" s="118">
        <v>3261</v>
      </c>
      <c r="C278" s="119" t="e">
        <f>IF($A278="GOINFRA",VLOOKUP($B278,[1]GOINFRA!$1:$1048576,2,FALSE),IF($A278="sinapi",VLOOKUP($B278,[1]SINAPI!$1:$1048576,2,FALSE),0))</f>
        <v>#N/A</v>
      </c>
      <c r="D278" s="118" t="e">
        <f>IF($A278="GOINFRA",VLOOKUP($B278,[1]GOINFRA!$1:$1048576,3,FALSE),IF($A278="sinapi",VLOOKUP($B278,[1]SINAPI!$1:$1048576,3,FALSE),0))</f>
        <v>#N/A</v>
      </c>
      <c r="E278" s="120">
        <v>1</v>
      </c>
      <c r="F278" s="121"/>
      <c r="G278" s="122">
        <f t="shared" si="17"/>
        <v>0</v>
      </c>
      <c r="H278" s="102"/>
      <c r="I278" s="102"/>
      <c r="J278" s="102"/>
      <c r="K278" s="102"/>
    </row>
    <row r="279" spans="1:11" ht="12.75" customHeight="1">
      <c r="A279" s="117" t="s">
        <v>24</v>
      </c>
      <c r="B279" s="118">
        <v>3259</v>
      </c>
      <c r="C279" s="119" t="e">
        <f>IF($A279="GOINFRA",VLOOKUP($B279,[1]GOINFRA!$1:$1048576,2,FALSE),IF($A279="sinapi",VLOOKUP($B279,[1]SINAPI!$1:$1048576,2,FALSE),0))</f>
        <v>#N/A</v>
      </c>
      <c r="D279" s="118" t="e">
        <f>IF($A279="GOINFRA",VLOOKUP($B279,[1]GOINFRA!$1:$1048576,3,FALSE),IF($A279="sinapi",VLOOKUP($B279,[1]SINAPI!$1:$1048576,3,FALSE),0))</f>
        <v>#N/A</v>
      </c>
      <c r="E279" s="120">
        <v>24</v>
      </c>
      <c r="F279" s="121"/>
      <c r="G279" s="122">
        <f t="shared" si="17"/>
        <v>0</v>
      </c>
      <c r="H279" s="102"/>
      <c r="I279" s="102"/>
      <c r="J279" s="102"/>
      <c r="K279" s="102"/>
    </row>
    <row r="280" spans="1:11" ht="12.75" customHeight="1">
      <c r="A280" s="117" t="s">
        <v>24</v>
      </c>
      <c r="B280" s="118">
        <v>3939</v>
      </c>
      <c r="C280" s="119" t="e">
        <f>IF($A280="GOINFRA",VLOOKUP($B280,[1]GOINFRA!$1:$1048576,2,FALSE),IF($A280="sinapi",VLOOKUP($B280,[1]SINAPI!$1:$1048576,2,FALSE),0))</f>
        <v>#N/A</v>
      </c>
      <c r="D280" s="118" t="e">
        <f>IF($A280="GOINFRA",VLOOKUP($B280,[1]GOINFRA!$1:$1048576,3,FALSE),IF($A280="sinapi",VLOOKUP($B280,[1]SINAPI!$1:$1048576,3,FALSE),0))</f>
        <v>#N/A</v>
      </c>
      <c r="E280" s="120">
        <v>3</v>
      </c>
      <c r="F280" s="121"/>
      <c r="G280" s="122">
        <f t="shared" si="17"/>
        <v>0</v>
      </c>
      <c r="H280" s="102"/>
      <c r="I280" s="102"/>
      <c r="J280" s="102"/>
      <c r="K280" s="102"/>
    </row>
    <row r="281" spans="1:11" ht="12.75" customHeight="1">
      <c r="A281" s="117" t="s">
        <v>24</v>
      </c>
      <c r="B281" s="118">
        <v>3078</v>
      </c>
      <c r="C281" s="119" t="e">
        <f>IF($A281="GOINFRA",VLOOKUP($B281,[1]GOINFRA!$1:$1048576,2,FALSE),IF($A281="sinapi",VLOOKUP($B281,[1]SINAPI!$1:$1048576,2,FALSE),0))</f>
        <v>#N/A</v>
      </c>
      <c r="D281" s="118" t="e">
        <f>IF($A281="GOINFRA",VLOOKUP($B281,[1]GOINFRA!$1:$1048576,3,FALSE),IF($A281="sinapi",VLOOKUP($B281,[1]SINAPI!$1:$1048576,3,FALSE),0))</f>
        <v>#N/A</v>
      </c>
      <c r="E281" s="120">
        <v>1</v>
      </c>
      <c r="F281" s="121"/>
      <c r="G281" s="122">
        <f t="shared" si="17"/>
        <v>0</v>
      </c>
      <c r="H281" s="102"/>
      <c r="I281" s="102"/>
      <c r="J281" s="102"/>
      <c r="K281" s="102"/>
    </row>
    <row r="282" spans="1:11" ht="12.75" customHeight="1">
      <c r="A282" s="117" t="s">
        <v>24</v>
      </c>
      <c r="B282" s="118">
        <v>3122</v>
      </c>
      <c r="C282" s="119" t="e">
        <f>IF($A282="GOINFRA",VLOOKUP($B282,[1]GOINFRA!$1:$1048576,2,FALSE),IF($A282="sinapi",VLOOKUP($B282,[1]SINAPI!$1:$1048576,2,FALSE),0))</f>
        <v>#N/A</v>
      </c>
      <c r="D282" s="118" t="e">
        <f>IF($A282="GOINFRA",VLOOKUP($B282,[1]GOINFRA!$1:$1048576,3,FALSE),IF($A282="sinapi",VLOOKUP($B282,[1]SINAPI!$1:$1048576,3,FALSE),0))</f>
        <v>#N/A</v>
      </c>
      <c r="E282" s="120">
        <v>20</v>
      </c>
      <c r="F282" s="121"/>
      <c r="G282" s="122">
        <f t="shared" si="17"/>
        <v>0</v>
      </c>
      <c r="H282" s="102"/>
      <c r="I282" s="102"/>
      <c r="J282" s="102"/>
      <c r="K282" s="102"/>
    </row>
    <row r="283" spans="1:11" ht="12.75" customHeight="1">
      <c r="A283" s="117" t="s">
        <v>24</v>
      </c>
      <c r="B283" s="118">
        <v>3119</v>
      </c>
      <c r="C283" s="119" t="e">
        <f>IF($A283="GOINFRA",VLOOKUP($B283,[1]GOINFRA!$1:$1048576,2,FALSE),IF($A283="sinapi",VLOOKUP($B283,[1]SINAPI!$1:$1048576,2,FALSE),0))</f>
        <v>#N/A</v>
      </c>
      <c r="D283" s="118" t="e">
        <f>IF($A283="GOINFRA",VLOOKUP($B283,[1]GOINFRA!$1:$1048576,3,FALSE),IF($A283="sinapi",VLOOKUP($B283,[1]SINAPI!$1:$1048576,3,FALSE),0))</f>
        <v>#N/A</v>
      </c>
      <c r="E283" s="120">
        <v>5</v>
      </c>
      <c r="F283" s="121"/>
      <c r="G283" s="122">
        <f t="shared" si="17"/>
        <v>0</v>
      </c>
      <c r="H283" s="102"/>
      <c r="I283" s="102"/>
      <c r="J283" s="102"/>
      <c r="K283" s="102"/>
    </row>
    <row r="284" spans="1:11" ht="12.75" customHeight="1">
      <c r="A284" s="117" t="s">
        <v>24</v>
      </c>
      <c r="B284" s="118">
        <v>3114</v>
      </c>
      <c r="C284" s="119" t="e">
        <f>IF($A284="GOINFRA",VLOOKUP($B284,[1]GOINFRA!$1:$1048576,2,FALSE),IF($A284="sinapi",VLOOKUP($B284,[1]SINAPI!$1:$1048576,2,FALSE),0))</f>
        <v>#N/A</v>
      </c>
      <c r="D284" s="118" t="e">
        <f>IF($A284="GOINFRA",VLOOKUP($B284,[1]GOINFRA!$1:$1048576,3,FALSE),IF($A284="sinapi",VLOOKUP($B284,[1]SINAPI!$1:$1048576,3,FALSE),0))</f>
        <v>#N/A</v>
      </c>
      <c r="E284" s="120">
        <v>15</v>
      </c>
      <c r="F284" s="121"/>
      <c r="G284" s="122">
        <f t="shared" si="17"/>
        <v>0</v>
      </c>
      <c r="H284" s="102"/>
      <c r="I284" s="102"/>
      <c r="J284" s="102"/>
      <c r="K284" s="102"/>
    </row>
    <row r="285" spans="1:11" ht="12.75" customHeight="1">
      <c r="A285" s="117" t="s">
        <v>24</v>
      </c>
      <c r="B285" s="118">
        <v>3121</v>
      </c>
      <c r="C285" s="119" t="e">
        <f>IF($A285="GOINFRA",VLOOKUP($B285,[1]GOINFRA!$1:$1048576,2,FALSE),IF($A285="sinapi",VLOOKUP($B285,[1]SINAPI!$1:$1048576,2,FALSE),0))</f>
        <v>#N/A</v>
      </c>
      <c r="D285" s="118" t="e">
        <f>IF($A285="GOINFRA",VLOOKUP($B285,[1]GOINFRA!$1:$1048576,3,FALSE),IF($A285="sinapi",VLOOKUP($B285,[1]SINAPI!$1:$1048576,3,FALSE),0))</f>
        <v>#N/A</v>
      </c>
      <c r="E285" s="120">
        <v>51</v>
      </c>
      <c r="F285" s="121"/>
      <c r="G285" s="122">
        <f t="shared" si="17"/>
        <v>0</v>
      </c>
      <c r="H285" s="102"/>
      <c r="I285" s="102"/>
      <c r="J285" s="102"/>
      <c r="K285" s="102"/>
    </row>
    <row r="286" spans="1:11" ht="12.75" customHeight="1">
      <c r="A286" s="117" t="s">
        <v>24</v>
      </c>
      <c r="B286" s="118">
        <v>3118</v>
      </c>
      <c r="C286" s="119" t="e">
        <f>IF($A286="GOINFRA",VLOOKUP($B286,[1]GOINFRA!$1:$1048576,2,FALSE),IF($A286="sinapi",VLOOKUP($B286,[1]SINAPI!$1:$1048576,2,FALSE),0))</f>
        <v>#N/A</v>
      </c>
      <c r="D286" s="118" t="e">
        <f>IF($A286="GOINFRA",VLOOKUP($B286,[1]GOINFRA!$1:$1048576,3,FALSE),IF($A286="sinapi",VLOOKUP($B286,[1]SINAPI!$1:$1048576,3,FALSE),0))</f>
        <v>#N/A</v>
      </c>
      <c r="E286" s="120">
        <v>45</v>
      </c>
      <c r="F286" s="121"/>
      <c r="G286" s="122">
        <f t="shared" si="17"/>
        <v>0</v>
      </c>
      <c r="H286" s="102"/>
      <c r="I286" s="102"/>
      <c r="J286" s="102"/>
      <c r="K286" s="102"/>
    </row>
    <row r="287" spans="1:11" ht="12.75" customHeight="1">
      <c r="A287" s="117" t="s">
        <v>24</v>
      </c>
      <c r="B287" s="118">
        <v>3113</v>
      </c>
      <c r="C287" s="119" t="e">
        <f>IF($A287="GOINFRA",VLOOKUP($B287,[1]GOINFRA!$1:$1048576,2,FALSE),IF($A287="sinapi",VLOOKUP($B287,[1]SINAPI!$1:$1048576,2,FALSE),0))</f>
        <v>#N/A</v>
      </c>
      <c r="D287" s="118" t="e">
        <f>IF($A287="GOINFRA",VLOOKUP($B287,[1]GOINFRA!$1:$1048576,3,FALSE),IF($A287="sinapi",VLOOKUP($B287,[1]SINAPI!$1:$1048576,3,FALSE),0))</f>
        <v>#N/A</v>
      </c>
      <c r="E287" s="120">
        <v>15</v>
      </c>
      <c r="F287" s="121"/>
      <c r="G287" s="122">
        <f t="shared" si="17"/>
        <v>0</v>
      </c>
      <c r="H287" s="102"/>
      <c r="I287" s="102"/>
      <c r="J287" s="102"/>
      <c r="K287" s="102"/>
    </row>
    <row r="288" spans="1:11" ht="12.75" customHeight="1">
      <c r="A288" s="117" t="s">
        <v>24</v>
      </c>
      <c r="B288" s="118">
        <v>3469</v>
      </c>
      <c r="C288" s="119" t="e">
        <f>IF($A288="GOINFRA",VLOOKUP($B288,[1]GOINFRA!$1:$1048576,2,FALSE),IF($A288="sinapi",VLOOKUP($B288,[1]SINAPI!$1:$1048576,2,FALSE),0))</f>
        <v>#N/A</v>
      </c>
      <c r="D288" s="118" t="e">
        <f>IF($A288="GOINFRA",VLOOKUP($B288,[1]GOINFRA!$1:$1048576,3,FALSE),IF($A288="sinapi",VLOOKUP($B288,[1]SINAPI!$1:$1048576,3,FALSE),0))</f>
        <v>#N/A</v>
      </c>
      <c r="E288" s="120">
        <v>4</v>
      </c>
      <c r="F288" s="121"/>
      <c r="G288" s="122">
        <f t="shared" si="17"/>
        <v>0</v>
      </c>
      <c r="H288" s="102"/>
      <c r="I288" s="102"/>
      <c r="J288" s="102"/>
      <c r="K288" s="102"/>
    </row>
    <row r="289" spans="1:11" ht="12.75" customHeight="1">
      <c r="A289" s="117" t="s">
        <v>24</v>
      </c>
      <c r="B289" s="118">
        <v>3466</v>
      </c>
      <c r="C289" s="119" t="e">
        <f>IF($A289="GOINFRA",VLOOKUP($B289,[1]GOINFRA!$1:$1048576,2,FALSE),IF($A289="sinapi",VLOOKUP($B289,[1]SINAPI!$1:$1048576,2,FALSE),0))</f>
        <v>#N/A</v>
      </c>
      <c r="D289" s="118" t="e">
        <f>IF($A289="GOINFRA",VLOOKUP($B289,[1]GOINFRA!$1:$1048576,3,FALSE),IF($A289="sinapi",VLOOKUP($B289,[1]SINAPI!$1:$1048576,3,FALSE),0))</f>
        <v>#N/A</v>
      </c>
      <c r="E289" s="120">
        <v>1</v>
      </c>
      <c r="F289" s="121"/>
      <c r="G289" s="122">
        <f t="shared" si="17"/>
        <v>0</v>
      </c>
      <c r="H289" s="102"/>
      <c r="I289" s="102"/>
      <c r="J289" s="102"/>
      <c r="K289" s="102"/>
    </row>
    <row r="290" spans="1:11" ht="12.75" customHeight="1">
      <c r="A290" s="117" t="s">
        <v>24</v>
      </c>
      <c r="B290" s="118">
        <v>3461</v>
      </c>
      <c r="C290" s="119" t="e">
        <f>IF($A290="GOINFRA",VLOOKUP($B290,[1]GOINFRA!$1:$1048576,2,FALSE),IF($A290="sinapi",VLOOKUP($B290,[1]SINAPI!$1:$1048576,2,FALSE),0))</f>
        <v>#N/A</v>
      </c>
      <c r="D290" s="118" t="e">
        <f>IF($A290="GOINFRA",VLOOKUP($B290,[1]GOINFRA!$1:$1048576,3,FALSE),IF($A290="sinapi",VLOOKUP($B290,[1]SINAPI!$1:$1048576,3,FALSE),0))</f>
        <v>#N/A</v>
      </c>
      <c r="E290" s="120">
        <v>5</v>
      </c>
      <c r="F290" s="121"/>
      <c r="G290" s="122">
        <f t="shared" si="17"/>
        <v>0</v>
      </c>
      <c r="H290" s="102"/>
      <c r="I290" s="102"/>
      <c r="J290" s="102"/>
      <c r="K290" s="102"/>
    </row>
    <row r="291" spans="1:11" ht="12.75" customHeight="1">
      <c r="A291" s="117" t="s">
        <v>24</v>
      </c>
      <c r="B291" s="118">
        <v>3468</v>
      </c>
      <c r="C291" s="119" t="e">
        <f>IF($A291="GOINFRA",VLOOKUP($B291,[1]GOINFRA!$1:$1048576,2,FALSE),IF($A291="sinapi",VLOOKUP($B291,[1]SINAPI!$1:$1048576,2,FALSE),0))</f>
        <v>#N/A</v>
      </c>
      <c r="D291" s="118" t="e">
        <f>IF($A291="GOINFRA",VLOOKUP($B291,[1]GOINFRA!$1:$1048576,3,FALSE),IF($A291="sinapi",VLOOKUP($B291,[1]SINAPI!$1:$1048576,3,FALSE),0))</f>
        <v>#N/A</v>
      </c>
      <c r="E291" s="120">
        <v>51</v>
      </c>
      <c r="F291" s="121"/>
      <c r="G291" s="122">
        <f t="shared" si="17"/>
        <v>0</v>
      </c>
      <c r="H291" s="102"/>
      <c r="I291" s="102"/>
      <c r="J291" s="102"/>
      <c r="K291" s="102"/>
    </row>
    <row r="292" spans="1:11" ht="12.75" customHeight="1">
      <c r="A292" s="117" t="s">
        <v>24</v>
      </c>
      <c r="B292" s="118">
        <v>3465</v>
      </c>
      <c r="C292" s="119" t="e">
        <f>IF($A292="GOINFRA",VLOOKUP($B292,[1]GOINFRA!$1:$1048576,2,FALSE),IF($A292="sinapi",VLOOKUP($B292,[1]SINAPI!$1:$1048576,2,FALSE),0))</f>
        <v>#N/A</v>
      </c>
      <c r="D292" s="118" t="e">
        <f>IF($A292="GOINFRA",VLOOKUP($B292,[1]GOINFRA!$1:$1048576,3,FALSE),IF($A292="sinapi",VLOOKUP($B292,[1]SINAPI!$1:$1048576,3,FALSE),0))</f>
        <v>#N/A</v>
      </c>
      <c r="E292" s="120">
        <v>9</v>
      </c>
      <c r="F292" s="121"/>
      <c r="G292" s="122">
        <f t="shared" si="17"/>
        <v>0</v>
      </c>
      <c r="H292" s="102"/>
      <c r="I292" s="102"/>
      <c r="J292" s="102"/>
      <c r="K292" s="102"/>
    </row>
    <row r="293" spans="1:11" ht="12.75" customHeight="1">
      <c r="A293" s="117" t="s">
        <v>24</v>
      </c>
      <c r="B293" s="118">
        <v>3460</v>
      </c>
      <c r="C293" s="119" t="e">
        <f>IF($A293="GOINFRA",VLOOKUP($B293,[1]GOINFRA!$1:$1048576,2,FALSE),IF($A293="sinapi",VLOOKUP($B293,[1]SINAPI!$1:$1048576,2,FALSE),0))</f>
        <v>#N/A</v>
      </c>
      <c r="D293" s="118" t="e">
        <f>IF($A293="GOINFRA",VLOOKUP($B293,[1]GOINFRA!$1:$1048576,3,FALSE),IF($A293="sinapi",VLOOKUP($B293,[1]SINAPI!$1:$1048576,3,FALSE),0))</f>
        <v>#N/A</v>
      </c>
      <c r="E293" s="120">
        <v>3</v>
      </c>
      <c r="F293" s="121"/>
      <c r="G293" s="122">
        <f t="shared" si="17"/>
        <v>0</v>
      </c>
      <c r="H293" s="102"/>
      <c r="I293" s="102"/>
      <c r="J293" s="102"/>
      <c r="K293" s="102"/>
    </row>
    <row r="294" spans="1:11" ht="12.75" customHeight="1">
      <c r="A294" s="117" t="s">
        <v>191</v>
      </c>
      <c r="B294" s="118" t="s">
        <v>1152</v>
      </c>
      <c r="C294" s="119" t="s">
        <v>1827</v>
      </c>
      <c r="D294" s="118" t="s">
        <v>146</v>
      </c>
      <c r="E294" s="120">
        <v>1</v>
      </c>
      <c r="F294" s="121"/>
      <c r="G294" s="122">
        <f t="shared" si="17"/>
        <v>0</v>
      </c>
      <c r="H294" s="102"/>
      <c r="I294" s="102"/>
      <c r="J294" s="102"/>
      <c r="K294" s="102"/>
    </row>
    <row r="295" spans="1:11" ht="48.75" customHeight="1">
      <c r="A295" s="117" t="s">
        <v>191</v>
      </c>
      <c r="B295" s="118" t="s">
        <v>1152</v>
      </c>
      <c r="C295" s="119" t="s">
        <v>1842</v>
      </c>
      <c r="D295" s="118" t="s">
        <v>146</v>
      </c>
      <c r="E295" s="120">
        <v>1</v>
      </c>
      <c r="F295" s="121"/>
      <c r="G295" s="122">
        <f t="shared" si="17"/>
        <v>0</v>
      </c>
      <c r="H295" s="102"/>
      <c r="I295" s="102"/>
      <c r="J295" s="102"/>
      <c r="K295" s="102"/>
    </row>
    <row r="296" spans="1:11" ht="12.75" customHeight="1">
      <c r="A296" s="155" t="s">
        <v>1819</v>
      </c>
      <c r="B296" s="152"/>
      <c r="C296" s="152"/>
      <c r="D296" s="152"/>
      <c r="E296" s="152"/>
      <c r="F296" s="156"/>
      <c r="G296" s="122">
        <f>SUM(G277:G295)</f>
        <v>0</v>
      </c>
      <c r="H296" s="102"/>
      <c r="I296" s="102"/>
      <c r="J296" s="102"/>
      <c r="K296" s="102"/>
    </row>
    <row r="297" spans="1:11" ht="12.75" customHeight="1">
      <c r="A297" s="151"/>
      <c r="B297" s="152"/>
      <c r="C297" s="152"/>
      <c r="D297" s="152"/>
      <c r="E297" s="152"/>
      <c r="F297" s="152"/>
      <c r="G297" s="153"/>
      <c r="H297" s="102"/>
      <c r="I297" s="102"/>
      <c r="J297" s="102"/>
      <c r="K297" s="102"/>
    </row>
    <row r="298" spans="1:11" ht="12.75" customHeight="1">
      <c r="A298" s="162" t="s">
        <v>1843</v>
      </c>
      <c r="B298" s="152"/>
      <c r="C298" s="152"/>
      <c r="D298" s="152"/>
      <c r="E298" s="152"/>
      <c r="F298" s="156"/>
      <c r="G298" s="116">
        <f>G275+G296</f>
        <v>0</v>
      </c>
      <c r="H298" s="102"/>
      <c r="I298" s="102"/>
      <c r="J298" s="102"/>
      <c r="K298" s="102"/>
    </row>
    <row r="299" spans="1:11" ht="12.75" customHeight="1">
      <c r="A299" s="151"/>
      <c r="B299" s="152"/>
      <c r="C299" s="152"/>
      <c r="D299" s="152"/>
      <c r="E299" s="152"/>
      <c r="F299" s="152"/>
      <c r="G299" s="153"/>
      <c r="H299" s="102"/>
      <c r="I299" s="102"/>
      <c r="J299" s="102"/>
      <c r="K299" s="102"/>
    </row>
    <row r="300" spans="1:11" ht="28.5" customHeight="1">
      <c r="A300" s="109" t="s">
        <v>1343</v>
      </c>
      <c r="B300" s="154" t="s">
        <v>1344</v>
      </c>
      <c r="C300" s="152"/>
      <c r="D300" s="152"/>
      <c r="E300" s="152"/>
      <c r="F300" s="152"/>
      <c r="G300" s="153"/>
      <c r="H300" s="110"/>
      <c r="I300" s="110"/>
      <c r="J300" s="110"/>
      <c r="K300" s="110"/>
    </row>
    <row r="301" spans="1:11" ht="12.75" customHeight="1">
      <c r="A301" s="111"/>
      <c r="B301" s="112" t="s">
        <v>1152</v>
      </c>
      <c r="C301" s="113" t="s">
        <v>1806</v>
      </c>
      <c r="D301" s="112" t="s">
        <v>1152</v>
      </c>
      <c r="E301" s="114" t="s">
        <v>1152</v>
      </c>
      <c r="F301" s="115" t="s">
        <v>1152</v>
      </c>
      <c r="G301" s="116" t="s">
        <v>1152</v>
      </c>
      <c r="H301" s="110"/>
      <c r="I301" s="110"/>
      <c r="J301" s="110"/>
      <c r="K301" s="110"/>
    </row>
    <row r="302" spans="1:11" ht="12.75" customHeight="1">
      <c r="A302" s="117" t="s">
        <v>24</v>
      </c>
      <c r="B302" s="118">
        <v>12</v>
      </c>
      <c r="C302" s="119" t="e">
        <f>IF($A302="GOINFRA",VLOOKUP($B302,[1]GOINFRA!$1:$1048576,2,FALSE),IF($A302="sinapi",VLOOKUP($B302,[1]SINAPI!$1:$1048576,2,FALSE),0))</f>
        <v>#N/A</v>
      </c>
      <c r="D302" s="118" t="e">
        <f>IF($A302="GOINFRA",VLOOKUP($B302,[1]GOINFRA!$1:$1048576,3,FALSE),IF($A302="sinapi",VLOOKUP($B302,[1]SINAPI!$1:$1048576,3,FALSE),0))</f>
        <v>#N/A</v>
      </c>
      <c r="E302" s="120">
        <v>8</v>
      </c>
      <c r="F302" s="121"/>
      <c r="G302" s="122">
        <f t="shared" ref="G302:G305" si="18">F302*E302</f>
        <v>0</v>
      </c>
      <c r="H302" s="102"/>
      <c r="I302" s="102"/>
      <c r="J302" s="102"/>
      <c r="K302" s="102"/>
    </row>
    <row r="303" spans="1:11" ht="12.75" customHeight="1">
      <c r="A303" s="117" t="s">
        <v>24</v>
      </c>
      <c r="B303" s="118">
        <v>8</v>
      </c>
      <c r="C303" s="119" t="e">
        <f>IF($A303="GOINFRA",VLOOKUP($B303,[1]GOINFRA!$1:$1048576,2,FALSE),IF($A303="sinapi",VLOOKUP($B303,[1]SINAPI!$1:$1048576,2,FALSE),0))</f>
        <v>#N/A</v>
      </c>
      <c r="D303" s="118" t="e">
        <f>IF($A303="GOINFRA",VLOOKUP($B303,[1]GOINFRA!$1:$1048576,3,FALSE),IF($A303="sinapi",VLOOKUP($B303,[1]SINAPI!$1:$1048576,3,FALSE),0))</f>
        <v>#N/A</v>
      </c>
      <c r="E303" s="120">
        <v>8</v>
      </c>
      <c r="F303" s="121"/>
      <c r="G303" s="122">
        <f t="shared" si="18"/>
        <v>0</v>
      </c>
      <c r="H303" s="102"/>
      <c r="I303" s="102"/>
      <c r="J303" s="102"/>
      <c r="K303" s="102"/>
    </row>
    <row r="304" spans="1:11" ht="12.75" customHeight="1">
      <c r="A304" s="117" t="s">
        <v>24</v>
      </c>
      <c r="B304" s="118">
        <v>5</v>
      </c>
      <c r="C304" s="119" t="e">
        <f>IF($A304="GOINFRA",VLOOKUP($B304,[1]GOINFRA!$1:$1048576,2,FALSE),IF($A304="sinapi",VLOOKUP($B304,[1]SINAPI!$1:$1048576,2,FALSE),0))</f>
        <v>#N/A</v>
      </c>
      <c r="D304" s="118" t="e">
        <f>IF($A304="GOINFRA",VLOOKUP($B304,[1]GOINFRA!$1:$1048576,3,FALSE),IF($A304="sinapi",VLOOKUP($B304,[1]SINAPI!$1:$1048576,3,FALSE),0))</f>
        <v>#N/A</v>
      </c>
      <c r="E304" s="120">
        <v>8</v>
      </c>
      <c r="F304" s="121"/>
      <c r="G304" s="122">
        <f t="shared" si="18"/>
        <v>0</v>
      </c>
      <c r="H304" s="102"/>
      <c r="I304" s="102"/>
      <c r="J304" s="102"/>
      <c r="K304" s="102"/>
    </row>
    <row r="305" spans="1:11" ht="12.75" customHeight="1">
      <c r="A305" s="117" t="s">
        <v>18</v>
      </c>
      <c r="B305" s="118">
        <v>88266</v>
      </c>
      <c r="C305" s="119" t="e">
        <f>IF($A305="GOINFRA",VLOOKUP($B305,[1]GOINFRA!$1:$1048576,2,FALSE),IF($A305="sinapi",VLOOKUP($B305,[1]SINAPI!$1:$1048576,2,FALSE),0))</f>
        <v>#N/A</v>
      </c>
      <c r="D305" s="118" t="e">
        <f>IF($A305="GOINFRA",VLOOKUP($B305,[1]GOINFRA!$1:$1048576,3,FALSE),IF($A305="sinapi",VLOOKUP($B305,[1]SINAPI!$1:$1048576,3,FALSE),0))</f>
        <v>#N/A</v>
      </c>
      <c r="E305" s="120">
        <v>8</v>
      </c>
      <c r="F305" s="121"/>
      <c r="G305" s="122">
        <f t="shared" si="18"/>
        <v>0</v>
      </c>
      <c r="H305" s="102"/>
      <c r="I305" s="102"/>
      <c r="J305" s="102"/>
      <c r="K305" s="102"/>
    </row>
    <row r="306" spans="1:11" ht="12.75" customHeight="1">
      <c r="A306" s="155" t="s">
        <v>1807</v>
      </c>
      <c r="B306" s="152"/>
      <c r="C306" s="152"/>
      <c r="D306" s="152"/>
      <c r="E306" s="152"/>
      <c r="F306" s="156"/>
      <c r="G306" s="122">
        <f>SUM(G302:G305)</f>
        <v>0</v>
      </c>
      <c r="H306" s="102"/>
      <c r="I306" s="102"/>
      <c r="J306" s="102"/>
      <c r="K306" s="102"/>
    </row>
    <row r="307" spans="1:11" ht="12.75" customHeight="1">
      <c r="A307" s="111"/>
      <c r="B307" s="112" t="s">
        <v>1152</v>
      </c>
      <c r="C307" s="113" t="s">
        <v>1808</v>
      </c>
      <c r="D307" s="112" t="s">
        <v>1152</v>
      </c>
      <c r="E307" s="114" t="s">
        <v>1152</v>
      </c>
      <c r="F307" s="115" t="s">
        <v>1152</v>
      </c>
      <c r="G307" s="116" t="s">
        <v>1152</v>
      </c>
      <c r="H307" s="110"/>
      <c r="I307" s="110"/>
      <c r="J307" s="110"/>
      <c r="K307" s="110"/>
    </row>
    <row r="308" spans="1:11" ht="12.75" customHeight="1">
      <c r="A308" s="117" t="s">
        <v>24</v>
      </c>
      <c r="B308" s="118">
        <v>3269</v>
      </c>
      <c r="C308" s="119" t="e">
        <f>IF($A308="GOINFRA",VLOOKUP($B308,[1]GOINFRA!$1:$1048576,2,FALSE),IF($A308="sinapi",VLOOKUP($B308,[1]SINAPI!$1:$1048576,2,FALSE),0))</f>
        <v>#N/A</v>
      </c>
      <c r="D308" s="118" t="e">
        <f>IF($A308="GOINFRA",VLOOKUP($B308,[1]GOINFRA!$1:$1048576,3,FALSE),IF($A308="sinapi",VLOOKUP($B308,[1]SINAPI!$1:$1048576,3,FALSE),0))</f>
        <v>#N/A</v>
      </c>
      <c r="E308" s="120">
        <v>1</v>
      </c>
      <c r="F308" s="121"/>
      <c r="G308" s="122">
        <f t="shared" ref="G308:G325" si="19">F308*E308</f>
        <v>0</v>
      </c>
      <c r="H308" s="102"/>
      <c r="I308" s="102"/>
      <c r="J308" s="102"/>
      <c r="K308" s="102"/>
    </row>
    <row r="309" spans="1:11" ht="12.75" customHeight="1">
      <c r="A309" s="117" t="s">
        <v>24</v>
      </c>
      <c r="B309" s="118">
        <v>3259</v>
      </c>
      <c r="C309" s="119" t="e">
        <f>IF($A309="GOINFRA",VLOOKUP($B309,[1]GOINFRA!$1:$1048576,2,FALSE),IF($A309="sinapi",VLOOKUP($B309,[1]SINAPI!$1:$1048576,2,FALSE),0))</f>
        <v>#N/A</v>
      </c>
      <c r="D309" s="118" t="e">
        <f>IF($A309="GOINFRA",VLOOKUP($B309,[1]GOINFRA!$1:$1048576,3,FALSE),IF($A309="sinapi",VLOOKUP($B309,[1]SINAPI!$1:$1048576,3,FALSE),0))</f>
        <v>#N/A</v>
      </c>
      <c r="E309" s="120">
        <v>12</v>
      </c>
      <c r="F309" s="121"/>
      <c r="G309" s="122">
        <f t="shared" si="19"/>
        <v>0</v>
      </c>
      <c r="H309" s="102"/>
      <c r="I309" s="102"/>
      <c r="J309" s="102"/>
      <c r="K309" s="102"/>
    </row>
    <row r="310" spans="1:11" ht="12.75" customHeight="1">
      <c r="A310" s="117" t="s">
        <v>24</v>
      </c>
      <c r="B310" s="118">
        <v>3939</v>
      </c>
      <c r="C310" s="119" t="e">
        <f>IF($A310="GOINFRA",VLOOKUP($B310,[1]GOINFRA!$1:$1048576,2,FALSE),IF($A310="sinapi",VLOOKUP($B310,[1]SINAPI!$1:$1048576,2,FALSE),0))</f>
        <v>#N/A</v>
      </c>
      <c r="D310" s="118" t="e">
        <f>IF($A310="GOINFRA",VLOOKUP($B310,[1]GOINFRA!$1:$1048576,3,FALSE),IF($A310="sinapi",VLOOKUP($B310,[1]SINAPI!$1:$1048576,3,FALSE),0))</f>
        <v>#N/A</v>
      </c>
      <c r="E310" s="120">
        <v>3</v>
      </c>
      <c r="F310" s="121"/>
      <c r="G310" s="122">
        <f t="shared" si="19"/>
        <v>0</v>
      </c>
      <c r="H310" s="102"/>
      <c r="I310" s="102"/>
      <c r="J310" s="102"/>
      <c r="K310" s="102"/>
    </row>
    <row r="311" spans="1:11" ht="12.75" customHeight="1">
      <c r="A311" s="117" t="s">
        <v>24</v>
      </c>
      <c r="B311" s="118">
        <v>3076</v>
      </c>
      <c r="C311" s="119" t="e">
        <f>IF($A311="GOINFRA",VLOOKUP($B311,[1]GOINFRA!$1:$1048576,2,FALSE),IF($A311="sinapi",VLOOKUP($B311,[1]SINAPI!$1:$1048576,2,FALSE),0))</f>
        <v>#N/A</v>
      </c>
      <c r="D311" s="118" t="e">
        <f>IF($A311="GOINFRA",VLOOKUP($B311,[1]GOINFRA!$1:$1048576,3,FALSE),IF($A311="sinapi",VLOOKUP($B311,[1]SINAPI!$1:$1048576,3,FALSE),0))</f>
        <v>#N/A</v>
      </c>
      <c r="E311" s="120">
        <v>1</v>
      </c>
      <c r="F311" s="121"/>
      <c r="G311" s="122">
        <f t="shared" si="19"/>
        <v>0</v>
      </c>
      <c r="H311" s="102"/>
      <c r="I311" s="102"/>
      <c r="J311" s="102"/>
      <c r="K311" s="102"/>
    </row>
    <row r="312" spans="1:11" ht="12.75" customHeight="1">
      <c r="A312" s="117" t="s">
        <v>24</v>
      </c>
      <c r="B312" s="118">
        <v>3117</v>
      </c>
      <c r="C312" s="119" t="e">
        <f>IF($A312="GOINFRA",VLOOKUP($B312,[1]GOINFRA!$1:$1048576,2,FALSE),IF($A312="sinapi",VLOOKUP($B312,[1]SINAPI!$1:$1048576,2,FALSE),0))</f>
        <v>#N/A</v>
      </c>
      <c r="D312" s="118" t="e">
        <f>IF($A312="GOINFRA",VLOOKUP($B312,[1]GOINFRA!$1:$1048576,3,FALSE),IF($A312="sinapi",VLOOKUP($B312,[1]SINAPI!$1:$1048576,3,FALSE),0))</f>
        <v>#N/A</v>
      </c>
      <c r="E312" s="120">
        <v>20</v>
      </c>
      <c r="F312" s="121"/>
      <c r="G312" s="122">
        <f t="shared" si="19"/>
        <v>0</v>
      </c>
      <c r="H312" s="102"/>
      <c r="I312" s="102"/>
      <c r="J312" s="102"/>
      <c r="K312" s="102"/>
    </row>
    <row r="313" spans="1:11" ht="12.75" customHeight="1">
      <c r="A313" s="117" t="s">
        <v>24</v>
      </c>
      <c r="B313" s="118">
        <v>3114</v>
      </c>
      <c r="C313" s="119" t="e">
        <f>IF($A313="GOINFRA",VLOOKUP($B313,[1]GOINFRA!$1:$1048576,2,FALSE),IF($A313="sinapi",VLOOKUP($B313,[1]SINAPI!$1:$1048576,2,FALSE),0))</f>
        <v>#N/A</v>
      </c>
      <c r="D313" s="118" t="e">
        <f>IF($A313="GOINFRA",VLOOKUP($B313,[1]GOINFRA!$1:$1048576,3,FALSE),IF($A313="sinapi",VLOOKUP($B313,[1]SINAPI!$1:$1048576,3,FALSE),0))</f>
        <v>#N/A</v>
      </c>
      <c r="E313" s="120">
        <v>5</v>
      </c>
      <c r="F313" s="121"/>
      <c r="G313" s="122">
        <f t="shared" si="19"/>
        <v>0</v>
      </c>
      <c r="H313" s="102"/>
      <c r="I313" s="102"/>
      <c r="J313" s="102"/>
      <c r="K313" s="102"/>
    </row>
    <row r="314" spans="1:11" ht="12.75" customHeight="1">
      <c r="A314" s="117" t="s">
        <v>24</v>
      </c>
      <c r="B314" s="118">
        <v>3123</v>
      </c>
      <c r="C314" s="119" t="e">
        <f>IF($A314="GOINFRA",VLOOKUP($B314,[1]GOINFRA!$1:$1048576,2,FALSE),IF($A314="sinapi",VLOOKUP($B314,[1]SINAPI!$1:$1048576,2,FALSE),0))</f>
        <v>#N/A</v>
      </c>
      <c r="D314" s="118" t="e">
        <f>IF($A314="GOINFRA",VLOOKUP($B314,[1]GOINFRA!$1:$1048576,3,FALSE),IF($A314="sinapi",VLOOKUP($B314,[1]SINAPI!$1:$1048576,3,FALSE),0))</f>
        <v>#N/A</v>
      </c>
      <c r="E314" s="120">
        <v>25</v>
      </c>
      <c r="F314" s="121"/>
      <c r="G314" s="122">
        <f t="shared" si="19"/>
        <v>0</v>
      </c>
      <c r="H314" s="102"/>
      <c r="I314" s="102"/>
      <c r="J314" s="102"/>
      <c r="K314" s="102"/>
    </row>
    <row r="315" spans="1:11" ht="12.75" customHeight="1">
      <c r="A315" s="117" t="s">
        <v>24</v>
      </c>
      <c r="B315" s="118">
        <v>3121</v>
      </c>
      <c r="C315" s="119" t="e">
        <f>IF($A315="GOINFRA",VLOOKUP($B315,[1]GOINFRA!$1:$1048576,2,FALSE),IF($A315="sinapi",VLOOKUP($B315,[1]SINAPI!$1:$1048576,2,FALSE),0))</f>
        <v>#N/A</v>
      </c>
      <c r="D315" s="118" t="e">
        <f>IF($A315="GOINFRA",VLOOKUP($B315,[1]GOINFRA!$1:$1048576,3,FALSE),IF($A315="sinapi",VLOOKUP($B315,[1]SINAPI!$1:$1048576,3,FALSE),0))</f>
        <v>#N/A</v>
      </c>
      <c r="E315" s="120">
        <v>75</v>
      </c>
      <c r="F315" s="121"/>
      <c r="G315" s="122">
        <f t="shared" si="19"/>
        <v>0</v>
      </c>
      <c r="H315" s="102"/>
      <c r="I315" s="102"/>
      <c r="J315" s="102"/>
      <c r="K315" s="102"/>
    </row>
    <row r="316" spans="1:11" ht="12.75" customHeight="1">
      <c r="A316" s="117" t="s">
        <v>24</v>
      </c>
      <c r="B316" s="118">
        <v>3118</v>
      </c>
      <c r="C316" s="119" t="e">
        <f>IF($A316="GOINFRA",VLOOKUP($B316,[1]GOINFRA!$1:$1048576,2,FALSE),IF($A316="sinapi",VLOOKUP($B316,[1]SINAPI!$1:$1048576,2,FALSE),0))</f>
        <v>#N/A</v>
      </c>
      <c r="D316" s="118" t="e">
        <f>IF($A316="GOINFRA",VLOOKUP($B316,[1]GOINFRA!$1:$1048576,3,FALSE),IF($A316="sinapi",VLOOKUP($B316,[1]SINAPI!$1:$1048576,3,FALSE),0))</f>
        <v>#N/A</v>
      </c>
      <c r="E316" s="120">
        <v>30</v>
      </c>
      <c r="F316" s="121"/>
      <c r="G316" s="122">
        <f t="shared" si="19"/>
        <v>0</v>
      </c>
      <c r="H316" s="102"/>
      <c r="I316" s="102"/>
      <c r="J316" s="102"/>
      <c r="K316" s="102"/>
    </row>
    <row r="317" spans="1:11" ht="12.75" customHeight="1">
      <c r="A317" s="117" t="s">
        <v>24</v>
      </c>
      <c r="B317" s="118">
        <v>3113</v>
      </c>
      <c r="C317" s="119" t="e">
        <f>IF($A317="GOINFRA",VLOOKUP($B317,[1]GOINFRA!$1:$1048576,2,FALSE),IF($A317="sinapi",VLOOKUP($B317,[1]SINAPI!$1:$1048576,2,FALSE),0))</f>
        <v>#N/A</v>
      </c>
      <c r="D317" s="118" t="e">
        <f>IF($A317="GOINFRA",VLOOKUP($B317,[1]GOINFRA!$1:$1048576,3,FALSE),IF($A317="sinapi",VLOOKUP($B317,[1]SINAPI!$1:$1048576,3,FALSE),0))</f>
        <v>#N/A</v>
      </c>
      <c r="E317" s="120">
        <v>15</v>
      </c>
      <c r="F317" s="121"/>
      <c r="G317" s="122">
        <f t="shared" si="19"/>
        <v>0</v>
      </c>
      <c r="H317" s="102"/>
      <c r="I317" s="102"/>
      <c r="J317" s="102"/>
      <c r="K317" s="102"/>
    </row>
    <row r="318" spans="1:11" ht="12.75" customHeight="1">
      <c r="A318" s="117" t="s">
        <v>24</v>
      </c>
      <c r="B318" s="118">
        <v>3464</v>
      </c>
      <c r="C318" s="119" t="e">
        <f>IF($A318="GOINFRA",VLOOKUP($B318,[1]GOINFRA!$1:$1048576,2,FALSE),IF($A318="sinapi",VLOOKUP($B318,[1]SINAPI!$1:$1048576,2,FALSE),0))</f>
        <v>#N/A</v>
      </c>
      <c r="D318" s="118" t="e">
        <f>IF($A318="GOINFRA",VLOOKUP($B318,[1]GOINFRA!$1:$1048576,3,FALSE),IF($A318="sinapi",VLOOKUP($B318,[1]SINAPI!$1:$1048576,3,FALSE),0))</f>
        <v>#N/A</v>
      </c>
      <c r="E318" s="120">
        <v>4</v>
      </c>
      <c r="F318" s="121"/>
      <c r="G318" s="122">
        <f t="shared" si="19"/>
        <v>0</v>
      </c>
      <c r="H318" s="102"/>
      <c r="I318" s="102"/>
      <c r="J318" s="102"/>
      <c r="K318" s="102"/>
    </row>
    <row r="319" spans="1:11" ht="12.75" customHeight="1">
      <c r="A319" s="117" t="s">
        <v>24</v>
      </c>
      <c r="B319" s="118">
        <v>3461</v>
      </c>
      <c r="C319" s="119" t="e">
        <f>IF($A319="GOINFRA",VLOOKUP($B319,[1]GOINFRA!$1:$1048576,2,FALSE),IF($A319="sinapi",VLOOKUP($B319,[1]SINAPI!$1:$1048576,2,FALSE),0))</f>
        <v>#N/A</v>
      </c>
      <c r="D319" s="118" t="e">
        <f>IF($A319="GOINFRA",VLOOKUP($B319,[1]GOINFRA!$1:$1048576,3,FALSE),IF($A319="sinapi",VLOOKUP($B319,[1]SINAPI!$1:$1048576,3,FALSE),0))</f>
        <v>#N/A</v>
      </c>
      <c r="E319" s="120">
        <v>1</v>
      </c>
      <c r="F319" s="121"/>
      <c r="G319" s="122">
        <f t="shared" si="19"/>
        <v>0</v>
      </c>
      <c r="H319" s="102"/>
      <c r="I319" s="102"/>
      <c r="J319" s="102"/>
      <c r="K319" s="102"/>
    </row>
    <row r="320" spans="1:11" ht="12.75" customHeight="1">
      <c r="A320" s="117" t="s">
        <v>24</v>
      </c>
      <c r="B320" s="118">
        <v>3470</v>
      </c>
      <c r="C320" s="119" t="e">
        <f>IF($A320="GOINFRA",VLOOKUP($B320,[1]GOINFRA!$1:$1048576,2,FALSE),IF($A320="sinapi",VLOOKUP($B320,[1]SINAPI!$1:$1048576,2,FALSE),0))</f>
        <v>#N/A</v>
      </c>
      <c r="D320" s="118" t="e">
        <f>IF($A320="GOINFRA",VLOOKUP($B320,[1]GOINFRA!$1:$1048576,3,FALSE),IF($A320="sinapi",VLOOKUP($B320,[1]SINAPI!$1:$1048576,3,FALSE),0))</f>
        <v>#N/A</v>
      </c>
      <c r="E320" s="120">
        <v>5</v>
      </c>
      <c r="F320" s="121"/>
      <c r="G320" s="122">
        <f t="shared" si="19"/>
        <v>0</v>
      </c>
      <c r="H320" s="102"/>
      <c r="I320" s="102"/>
      <c r="J320" s="102"/>
      <c r="K320" s="102"/>
    </row>
    <row r="321" spans="1:11" ht="12.75" customHeight="1">
      <c r="A321" s="117" t="s">
        <v>24</v>
      </c>
      <c r="B321" s="118">
        <v>3468</v>
      </c>
      <c r="C321" s="119" t="e">
        <f>IF($A321="GOINFRA",VLOOKUP($B321,[1]GOINFRA!$1:$1048576,2,FALSE),IF($A321="sinapi",VLOOKUP($B321,[1]SINAPI!$1:$1048576,2,FALSE),0))</f>
        <v>#N/A</v>
      </c>
      <c r="D321" s="118" t="e">
        <f>IF($A321="GOINFRA",VLOOKUP($B321,[1]GOINFRA!$1:$1048576,3,FALSE),IF($A321="sinapi",VLOOKUP($B321,[1]SINAPI!$1:$1048576,3,FALSE),0))</f>
        <v>#N/A</v>
      </c>
      <c r="E321" s="120">
        <v>15</v>
      </c>
      <c r="F321" s="121"/>
      <c r="G321" s="122">
        <f t="shared" si="19"/>
        <v>0</v>
      </c>
      <c r="H321" s="102"/>
      <c r="I321" s="102"/>
      <c r="J321" s="102"/>
      <c r="K321" s="102"/>
    </row>
    <row r="322" spans="1:11" ht="12.75" customHeight="1">
      <c r="A322" s="117" t="s">
        <v>24</v>
      </c>
      <c r="B322" s="118">
        <v>3465</v>
      </c>
      <c r="C322" s="119" t="e">
        <f>IF($A322="GOINFRA",VLOOKUP($B322,[1]GOINFRA!$1:$1048576,2,FALSE),IF($A322="sinapi",VLOOKUP($B322,[1]SINAPI!$1:$1048576,2,FALSE),0))</f>
        <v>#N/A</v>
      </c>
      <c r="D322" s="118" t="e">
        <f>IF($A322="GOINFRA",VLOOKUP($B322,[1]GOINFRA!$1:$1048576,3,FALSE),IF($A322="sinapi",VLOOKUP($B322,[1]SINAPI!$1:$1048576,3,FALSE),0))</f>
        <v>#N/A</v>
      </c>
      <c r="E322" s="120">
        <v>6</v>
      </c>
      <c r="F322" s="121"/>
      <c r="G322" s="122">
        <f t="shared" si="19"/>
        <v>0</v>
      </c>
      <c r="H322" s="102"/>
      <c r="I322" s="102"/>
      <c r="J322" s="102"/>
      <c r="K322" s="102"/>
    </row>
    <row r="323" spans="1:11" ht="12.75" customHeight="1">
      <c r="A323" s="117" t="s">
        <v>24</v>
      </c>
      <c r="B323" s="118">
        <v>3460</v>
      </c>
      <c r="C323" s="119" t="e">
        <f>IF($A323="GOINFRA",VLOOKUP($B323,[1]GOINFRA!$1:$1048576,2,FALSE),IF($A323="sinapi",VLOOKUP($B323,[1]SINAPI!$1:$1048576,2,FALSE),0))</f>
        <v>#N/A</v>
      </c>
      <c r="D323" s="118" t="e">
        <f>IF($A323="GOINFRA",VLOOKUP($B323,[1]GOINFRA!$1:$1048576,3,FALSE),IF($A323="sinapi",VLOOKUP($B323,[1]SINAPI!$1:$1048576,3,FALSE),0))</f>
        <v>#N/A</v>
      </c>
      <c r="E323" s="120">
        <v>3</v>
      </c>
      <c r="F323" s="121"/>
      <c r="G323" s="122">
        <f t="shared" si="19"/>
        <v>0</v>
      </c>
      <c r="H323" s="102"/>
      <c r="I323" s="102"/>
      <c r="J323" s="102"/>
      <c r="K323" s="102"/>
    </row>
    <row r="324" spans="1:11" ht="12.75" customHeight="1">
      <c r="A324" s="117" t="s">
        <v>191</v>
      </c>
      <c r="B324" s="118" t="s">
        <v>1152</v>
      </c>
      <c r="C324" s="119" t="s">
        <v>1827</v>
      </c>
      <c r="D324" s="118" t="s">
        <v>146</v>
      </c>
      <c r="E324" s="120">
        <v>1</v>
      </c>
      <c r="F324" s="121"/>
      <c r="G324" s="122">
        <f t="shared" si="19"/>
        <v>0</v>
      </c>
      <c r="H324" s="102"/>
      <c r="I324" s="102"/>
      <c r="J324" s="102"/>
      <c r="K324" s="102"/>
    </row>
    <row r="325" spans="1:11" ht="48.75" customHeight="1">
      <c r="A325" s="117" t="s">
        <v>191</v>
      </c>
      <c r="B325" s="118" t="s">
        <v>1152</v>
      </c>
      <c r="C325" s="119" t="s">
        <v>1844</v>
      </c>
      <c r="D325" s="118" t="s">
        <v>146</v>
      </c>
      <c r="E325" s="120">
        <v>1</v>
      </c>
      <c r="F325" s="121"/>
      <c r="G325" s="122">
        <f t="shared" si="19"/>
        <v>0</v>
      </c>
      <c r="H325" s="102"/>
      <c r="I325" s="102"/>
      <c r="J325" s="102"/>
      <c r="K325" s="102"/>
    </row>
    <row r="326" spans="1:11" ht="12.75" customHeight="1">
      <c r="A326" s="155" t="s">
        <v>1819</v>
      </c>
      <c r="B326" s="152"/>
      <c r="C326" s="152"/>
      <c r="D326" s="152"/>
      <c r="E326" s="152"/>
      <c r="F326" s="156"/>
      <c r="G326" s="122">
        <f>SUM(G308:G325)</f>
        <v>0</v>
      </c>
      <c r="H326" s="102"/>
      <c r="I326" s="102"/>
      <c r="J326" s="102"/>
      <c r="K326" s="102"/>
    </row>
    <row r="327" spans="1:11" ht="12.75" customHeight="1">
      <c r="A327" s="151"/>
      <c r="B327" s="152"/>
      <c r="C327" s="152"/>
      <c r="D327" s="152"/>
      <c r="E327" s="152"/>
      <c r="F327" s="152"/>
      <c r="G327" s="153"/>
      <c r="H327" s="102"/>
      <c r="I327" s="102"/>
      <c r="J327" s="102"/>
      <c r="K327" s="102"/>
    </row>
    <row r="328" spans="1:11" ht="12.75" customHeight="1">
      <c r="A328" s="162" t="s">
        <v>1845</v>
      </c>
      <c r="B328" s="152"/>
      <c r="C328" s="152"/>
      <c r="D328" s="152"/>
      <c r="E328" s="152"/>
      <c r="F328" s="156"/>
      <c r="G328" s="116">
        <f>G306+G326</f>
        <v>0</v>
      </c>
      <c r="H328" s="102"/>
      <c r="I328" s="102"/>
      <c r="J328" s="102"/>
      <c r="K328" s="102"/>
    </row>
    <row r="329" spans="1:11" ht="12.75" customHeight="1">
      <c r="A329" s="151"/>
      <c r="B329" s="152"/>
      <c r="C329" s="152"/>
      <c r="D329" s="152"/>
      <c r="E329" s="152"/>
      <c r="F329" s="152"/>
      <c r="G329" s="153"/>
      <c r="H329" s="102"/>
      <c r="I329" s="102"/>
      <c r="J329" s="102"/>
      <c r="K329" s="102"/>
    </row>
    <row r="330" spans="1:11" ht="28.5" customHeight="1">
      <c r="A330" s="109" t="s">
        <v>1394</v>
      </c>
      <c r="B330" s="154" t="s">
        <v>1395</v>
      </c>
      <c r="C330" s="152"/>
      <c r="D330" s="152"/>
      <c r="E330" s="152"/>
      <c r="F330" s="152"/>
      <c r="G330" s="153"/>
      <c r="H330" s="110"/>
      <c r="I330" s="110"/>
      <c r="J330" s="110"/>
      <c r="K330" s="110"/>
    </row>
    <row r="331" spans="1:11" ht="12.75" customHeight="1">
      <c r="A331" s="111"/>
      <c r="B331" s="112" t="s">
        <v>1152</v>
      </c>
      <c r="C331" s="113" t="s">
        <v>1806</v>
      </c>
      <c r="D331" s="112" t="s">
        <v>1152</v>
      </c>
      <c r="E331" s="114" t="s">
        <v>1152</v>
      </c>
      <c r="F331" s="115" t="s">
        <v>1152</v>
      </c>
      <c r="G331" s="116" t="s">
        <v>1152</v>
      </c>
      <c r="H331" s="110"/>
      <c r="I331" s="110"/>
      <c r="J331" s="110"/>
      <c r="K331" s="110"/>
    </row>
    <row r="332" spans="1:11" ht="12.75" customHeight="1">
      <c r="A332" s="117" t="s">
        <v>24</v>
      </c>
      <c r="B332" s="118">
        <v>12</v>
      </c>
      <c r="C332" s="119" t="e">
        <f>IF($A332="GOINFRA",VLOOKUP($B332,[1]GOINFRA!$1:$1048576,2,FALSE),IF($A332="sinapi",VLOOKUP($B332,[1]SINAPI!$1:$1048576,2,FALSE),0))</f>
        <v>#N/A</v>
      </c>
      <c r="D332" s="118" t="e">
        <f>IF($A332="GOINFRA",VLOOKUP($B332,[1]GOINFRA!$1:$1048576,3,FALSE),IF($A332="sinapi",VLOOKUP($B332,[1]SINAPI!$1:$1048576,3,FALSE),0))</f>
        <v>#N/A</v>
      </c>
      <c r="E332" s="120">
        <v>6</v>
      </c>
      <c r="F332" s="121"/>
      <c r="G332" s="122">
        <f t="shared" ref="G332:G336" si="20">F332*E332</f>
        <v>0</v>
      </c>
      <c r="H332" s="102"/>
      <c r="I332" s="102"/>
      <c r="J332" s="102"/>
      <c r="K332" s="102"/>
    </row>
    <row r="333" spans="1:11" ht="12.75" customHeight="1">
      <c r="A333" s="117" t="s">
        <v>24</v>
      </c>
      <c r="B333" s="118">
        <v>8</v>
      </c>
      <c r="C333" s="119" t="e">
        <f>IF($A333="GOINFRA",VLOOKUP($B333,[1]GOINFRA!$1:$1048576,2,FALSE),IF($A333="sinapi",VLOOKUP($B333,[1]SINAPI!$1:$1048576,2,FALSE),0))</f>
        <v>#N/A</v>
      </c>
      <c r="D333" s="118" t="e">
        <f>IF($A333="GOINFRA",VLOOKUP($B333,[1]GOINFRA!$1:$1048576,3,FALSE),IF($A333="sinapi",VLOOKUP($B333,[1]SINAPI!$1:$1048576,3,FALSE),0))</f>
        <v>#N/A</v>
      </c>
      <c r="E333" s="120">
        <v>6</v>
      </c>
      <c r="F333" s="121"/>
      <c r="G333" s="122">
        <f t="shared" si="20"/>
        <v>0</v>
      </c>
      <c r="H333" s="102"/>
      <c r="I333" s="102"/>
      <c r="J333" s="102"/>
      <c r="K333" s="102"/>
    </row>
    <row r="334" spans="1:11" ht="12.75" customHeight="1">
      <c r="A334" s="117" t="s">
        <v>24</v>
      </c>
      <c r="B334" s="118">
        <v>5</v>
      </c>
      <c r="C334" s="119" t="e">
        <f>IF($A334="GOINFRA",VLOOKUP($B334,[1]GOINFRA!$1:$1048576,2,FALSE),IF($A334="sinapi",VLOOKUP($B334,[1]SINAPI!$1:$1048576,2,FALSE),0))</f>
        <v>#N/A</v>
      </c>
      <c r="D334" s="118" t="e">
        <f>IF($A334="GOINFRA",VLOOKUP($B334,[1]GOINFRA!$1:$1048576,3,FALSE),IF($A334="sinapi",VLOOKUP($B334,[1]SINAPI!$1:$1048576,3,FALSE),0))</f>
        <v>#N/A</v>
      </c>
      <c r="E334" s="120">
        <v>8</v>
      </c>
      <c r="F334" s="121"/>
      <c r="G334" s="122">
        <f t="shared" si="20"/>
        <v>0</v>
      </c>
      <c r="H334" s="102"/>
      <c r="I334" s="102"/>
      <c r="J334" s="102"/>
      <c r="K334" s="102"/>
    </row>
    <row r="335" spans="1:11" ht="12.75" customHeight="1">
      <c r="A335" s="117" t="s">
        <v>24</v>
      </c>
      <c r="B335" s="118">
        <v>51025</v>
      </c>
      <c r="C335" s="119" t="e">
        <f>IF($A335="GOINFRA",VLOOKUP($B335,[1]GOINFRA!$1:$1048576,2,FALSE),IF($A335="sinapi",VLOOKUP($B335,[1]SINAPI!$1:$1048576,2,FALSE),0))</f>
        <v>#N/A</v>
      </c>
      <c r="D335" s="118" t="e">
        <f>IF($A335="GOINFRA",VLOOKUP($B335,[1]GOINFRA!$1:$1048576,3,FALSE),IF($A335="sinapi",VLOOKUP($B335,[1]SINAPI!$1:$1048576,3,FALSE),0))</f>
        <v>#N/A</v>
      </c>
      <c r="E335" s="120">
        <v>0.15</v>
      </c>
      <c r="F335" s="121"/>
      <c r="G335" s="122">
        <f t="shared" si="20"/>
        <v>0</v>
      </c>
      <c r="H335" s="102"/>
      <c r="I335" s="102"/>
      <c r="J335" s="102"/>
      <c r="K335" s="102"/>
    </row>
    <row r="336" spans="1:11" ht="12.75" customHeight="1">
      <c r="A336" s="117" t="s">
        <v>24</v>
      </c>
      <c r="B336" s="118">
        <v>51026</v>
      </c>
      <c r="C336" s="119" t="e">
        <f>IF($A336="GOINFRA",VLOOKUP($B336,[1]GOINFRA!$1:$1048576,2,FALSE),IF($A336="sinapi",VLOOKUP($B336,[1]SINAPI!$1:$1048576,2,FALSE),0))</f>
        <v>#N/A</v>
      </c>
      <c r="D336" s="118" t="e">
        <f>IF($A336="GOINFRA",VLOOKUP($B336,[1]GOINFRA!$1:$1048576,3,FALSE),IF($A336="sinapi",VLOOKUP($B336,[1]SINAPI!$1:$1048576,3,FALSE),0))</f>
        <v>#N/A</v>
      </c>
      <c r="E336" s="120">
        <v>0.15</v>
      </c>
      <c r="F336" s="121"/>
      <c r="G336" s="122">
        <f t="shared" si="20"/>
        <v>0</v>
      </c>
      <c r="H336" s="102"/>
      <c r="I336" s="102"/>
      <c r="J336" s="102"/>
      <c r="K336" s="102"/>
    </row>
    <row r="337" spans="1:11" ht="12.75" customHeight="1">
      <c r="A337" s="155" t="s">
        <v>1807</v>
      </c>
      <c r="B337" s="152"/>
      <c r="C337" s="152"/>
      <c r="D337" s="152"/>
      <c r="E337" s="152"/>
      <c r="F337" s="156"/>
      <c r="G337" s="122">
        <f>SUM(G332:G336)</f>
        <v>0</v>
      </c>
      <c r="H337" s="102"/>
      <c r="I337" s="102"/>
      <c r="J337" s="102"/>
      <c r="K337" s="102"/>
    </row>
    <row r="338" spans="1:11" ht="12.75" customHeight="1">
      <c r="A338" s="111"/>
      <c r="B338" s="112" t="s">
        <v>1152</v>
      </c>
      <c r="C338" s="113" t="s">
        <v>1808</v>
      </c>
      <c r="D338" s="112" t="s">
        <v>1152</v>
      </c>
      <c r="E338" s="114" t="s">
        <v>1152</v>
      </c>
      <c r="F338" s="115" t="s">
        <v>1152</v>
      </c>
      <c r="G338" s="116" t="s">
        <v>1152</v>
      </c>
      <c r="H338" s="110"/>
      <c r="I338" s="110"/>
      <c r="J338" s="110"/>
      <c r="K338" s="110"/>
    </row>
    <row r="339" spans="1:11" ht="12.75" customHeight="1">
      <c r="A339" s="117" t="s">
        <v>18</v>
      </c>
      <c r="B339" s="118">
        <v>11975</v>
      </c>
      <c r="C339" s="119" t="e">
        <f>IF($A339="GOINFRA",VLOOKUP($B339,[1]GOINFRA!$1:$1048576,2,FALSE),IF($A339="sinapi",VLOOKUP($B339,[1]SINAPI!$1:$1048576,2,FALSE),0))</f>
        <v>#N/A</v>
      </c>
      <c r="D339" s="118" t="e">
        <f>IF($A339="GOINFRA",VLOOKUP($B339,[1]GOINFRA!$1:$1048576,3,FALSE),IF($A339="sinapi",VLOOKUP($B339,[1]SINAPI!$1:$1048576,3,FALSE),0))</f>
        <v>#N/A</v>
      </c>
      <c r="E339" s="120">
        <v>4</v>
      </c>
      <c r="F339" s="121"/>
      <c r="G339" s="122">
        <f t="shared" ref="G339:G340" si="21">F339*E339</f>
        <v>0</v>
      </c>
      <c r="H339" s="102"/>
      <c r="I339" s="102"/>
      <c r="J339" s="102"/>
      <c r="K339" s="102"/>
    </row>
    <row r="340" spans="1:11" ht="12.75" customHeight="1">
      <c r="A340" s="117" t="s">
        <v>191</v>
      </c>
      <c r="B340" s="118" t="s">
        <v>1152</v>
      </c>
      <c r="C340" s="119" t="s">
        <v>1846</v>
      </c>
      <c r="D340" s="118" t="s">
        <v>146</v>
      </c>
      <c r="E340" s="120">
        <v>1</v>
      </c>
      <c r="F340" s="121"/>
      <c r="G340" s="122">
        <f t="shared" si="21"/>
        <v>0</v>
      </c>
      <c r="H340" s="102"/>
      <c r="I340" s="102"/>
      <c r="J340" s="102"/>
      <c r="K340" s="102"/>
    </row>
    <row r="341" spans="1:11" ht="12.75" customHeight="1">
      <c r="A341" s="155" t="s">
        <v>1819</v>
      </c>
      <c r="B341" s="152"/>
      <c r="C341" s="152"/>
      <c r="D341" s="152"/>
      <c r="E341" s="152"/>
      <c r="F341" s="156"/>
      <c r="G341" s="122">
        <f>SUM(G339:G340)</f>
        <v>0</v>
      </c>
      <c r="H341" s="102"/>
      <c r="I341" s="102"/>
      <c r="J341" s="102"/>
      <c r="K341" s="102"/>
    </row>
    <row r="342" spans="1:11" ht="12.75" customHeight="1">
      <c r="A342" s="151"/>
      <c r="B342" s="152"/>
      <c r="C342" s="152"/>
      <c r="D342" s="152"/>
      <c r="E342" s="152"/>
      <c r="F342" s="152"/>
      <c r="G342" s="153"/>
      <c r="H342" s="102"/>
      <c r="I342" s="102"/>
      <c r="J342" s="102"/>
      <c r="K342" s="102"/>
    </row>
    <row r="343" spans="1:11" ht="12.75" customHeight="1">
      <c r="A343" s="162" t="s">
        <v>1847</v>
      </c>
      <c r="B343" s="152"/>
      <c r="C343" s="152"/>
      <c r="D343" s="152"/>
      <c r="E343" s="152"/>
      <c r="F343" s="156"/>
      <c r="G343" s="116">
        <f>G337+G341</f>
        <v>0</v>
      </c>
      <c r="H343" s="102"/>
      <c r="I343" s="102"/>
      <c r="J343" s="102"/>
      <c r="K343" s="102"/>
    </row>
    <row r="344" spans="1:11" ht="12.75" customHeight="1">
      <c r="A344" s="151"/>
      <c r="B344" s="152"/>
      <c r="C344" s="152"/>
      <c r="D344" s="152"/>
      <c r="E344" s="152"/>
      <c r="F344" s="152"/>
      <c r="G344" s="153"/>
      <c r="H344" s="102"/>
      <c r="I344" s="102"/>
      <c r="J344" s="102"/>
      <c r="K344" s="102"/>
    </row>
    <row r="345" spans="1:11" ht="28.5" customHeight="1">
      <c r="A345" s="109" t="s">
        <v>1397</v>
      </c>
      <c r="B345" s="154" t="s">
        <v>1398</v>
      </c>
      <c r="C345" s="152"/>
      <c r="D345" s="152"/>
      <c r="E345" s="152"/>
      <c r="F345" s="152"/>
      <c r="G345" s="153"/>
      <c r="H345" s="110"/>
      <c r="I345" s="110"/>
      <c r="J345" s="110"/>
      <c r="K345" s="110"/>
    </row>
    <row r="346" spans="1:11" ht="12.75" customHeight="1">
      <c r="A346" s="111"/>
      <c r="B346" s="112" t="s">
        <v>1152</v>
      </c>
      <c r="C346" s="113" t="s">
        <v>1806</v>
      </c>
      <c r="D346" s="112" t="s">
        <v>1152</v>
      </c>
      <c r="E346" s="114" t="s">
        <v>1152</v>
      </c>
      <c r="F346" s="115" t="s">
        <v>1152</v>
      </c>
      <c r="G346" s="116" t="s">
        <v>1152</v>
      </c>
      <c r="H346" s="110"/>
      <c r="I346" s="110"/>
      <c r="J346" s="110"/>
      <c r="K346" s="110"/>
    </row>
    <row r="347" spans="1:11" ht="12.75" customHeight="1">
      <c r="A347" s="117" t="s">
        <v>24</v>
      </c>
      <c r="B347" s="118">
        <v>12</v>
      </c>
      <c r="C347" s="119" t="e">
        <f>IF($A347="GOINFRA",VLOOKUP($B347,[1]GOINFRA!$1:$1048576,2,FALSE),IF($A347="sinapi",VLOOKUP($B347,[1]SINAPI!$1:$1048576,2,FALSE),0))</f>
        <v>#N/A</v>
      </c>
      <c r="D347" s="118" t="e">
        <f>IF($A347="GOINFRA",VLOOKUP($B347,[1]GOINFRA!$1:$1048576,3,FALSE),IF($A347="sinapi",VLOOKUP($B347,[1]SINAPI!$1:$1048576,3,FALSE),0))</f>
        <v>#N/A</v>
      </c>
      <c r="E347" s="120">
        <v>6</v>
      </c>
      <c r="F347" s="121"/>
      <c r="G347" s="122">
        <f t="shared" ref="G347:G351" si="22">F347*E347</f>
        <v>0</v>
      </c>
      <c r="H347" s="102"/>
      <c r="I347" s="102"/>
      <c r="J347" s="102"/>
      <c r="K347" s="102"/>
    </row>
    <row r="348" spans="1:11" ht="12.75" customHeight="1">
      <c r="A348" s="117" t="s">
        <v>24</v>
      </c>
      <c r="B348" s="118">
        <v>8</v>
      </c>
      <c r="C348" s="119" t="e">
        <f>IF($A348="GOINFRA",VLOOKUP($B348,[1]GOINFRA!$1:$1048576,2,FALSE),IF($A348="sinapi",VLOOKUP($B348,[1]SINAPI!$1:$1048576,2,FALSE),0))</f>
        <v>#N/A</v>
      </c>
      <c r="D348" s="118" t="e">
        <f>IF($A348="GOINFRA",VLOOKUP($B348,[1]GOINFRA!$1:$1048576,3,FALSE),IF($A348="sinapi",VLOOKUP($B348,[1]SINAPI!$1:$1048576,3,FALSE),0))</f>
        <v>#N/A</v>
      </c>
      <c r="E348" s="120">
        <v>6</v>
      </c>
      <c r="F348" s="121"/>
      <c r="G348" s="122">
        <f t="shared" si="22"/>
        <v>0</v>
      </c>
      <c r="H348" s="102"/>
      <c r="I348" s="102"/>
      <c r="J348" s="102"/>
      <c r="K348" s="102"/>
    </row>
    <row r="349" spans="1:11" ht="12.75" customHeight="1">
      <c r="A349" s="117" t="s">
        <v>24</v>
      </c>
      <c r="B349" s="118">
        <v>5</v>
      </c>
      <c r="C349" s="119" t="e">
        <f>IF($A349="GOINFRA",VLOOKUP($B349,[1]GOINFRA!$1:$1048576,2,FALSE),IF($A349="sinapi",VLOOKUP($B349,[1]SINAPI!$1:$1048576,2,FALSE),0))</f>
        <v>#N/A</v>
      </c>
      <c r="D349" s="118" t="e">
        <f>IF($A349="GOINFRA",VLOOKUP($B349,[1]GOINFRA!$1:$1048576,3,FALSE),IF($A349="sinapi",VLOOKUP($B349,[1]SINAPI!$1:$1048576,3,FALSE),0))</f>
        <v>#N/A</v>
      </c>
      <c r="E349" s="120">
        <v>8</v>
      </c>
      <c r="F349" s="121"/>
      <c r="G349" s="122">
        <f t="shared" si="22"/>
        <v>0</v>
      </c>
      <c r="H349" s="102"/>
      <c r="I349" s="102"/>
      <c r="J349" s="102"/>
      <c r="K349" s="102"/>
    </row>
    <row r="350" spans="1:11" ht="12.75" customHeight="1">
      <c r="A350" s="117" t="s">
        <v>24</v>
      </c>
      <c r="B350" s="118">
        <v>51025</v>
      </c>
      <c r="C350" s="119" t="e">
        <f>IF($A350="GOINFRA",VLOOKUP($B350,[1]GOINFRA!$1:$1048576,2,FALSE),IF($A350="sinapi",VLOOKUP($B350,[1]SINAPI!$1:$1048576,2,FALSE),0))</f>
        <v>#N/A</v>
      </c>
      <c r="D350" s="118" t="e">
        <f>IF($A350="GOINFRA",VLOOKUP($B350,[1]GOINFRA!$1:$1048576,3,FALSE),IF($A350="sinapi",VLOOKUP($B350,[1]SINAPI!$1:$1048576,3,FALSE),0))</f>
        <v>#N/A</v>
      </c>
      <c r="E350" s="120">
        <v>0.15</v>
      </c>
      <c r="F350" s="121"/>
      <c r="G350" s="122">
        <f t="shared" si="22"/>
        <v>0</v>
      </c>
      <c r="H350" s="102"/>
      <c r="I350" s="102"/>
      <c r="J350" s="102"/>
      <c r="K350" s="102"/>
    </row>
    <row r="351" spans="1:11" ht="12.75" customHeight="1">
      <c r="A351" s="117" t="s">
        <v>24</v>
      </c>
      <c r="B351" s="118">
        <v>51026</v>
      </c>
      <c r="C351" s="119" t="e">
        <f>IF($A351="GOINFRA",VLOOKUP($B351,[1]GOINFRA!$1:$1048576,2,FALSE),IF($A351="sinapi",VLOOKUP($B351,[1]SINAPI!$1:$1048576,2,FALSE),0))</f>
        <v>#N/A</v>
      </c>
      <c r="D351" s="118" t="e">
        <f>IF($A351="GOINFRA",VLOOKUP($B351,[1]GOINFRA!$1:$1048576,3,FALSE),IF($A351="sinapi",VLOOKUP($B351,[1]SINAPI!$1:$1048576,3,FALSE),0))</f>
        <v>#N/A</v>
      </c>
      <c r="E351" s="120">
        <v>0.15</v>
      </c>
      <c r="F351" s="121"/>
      <c r="G351" s="122">
        <f t="shared" si="22"/>
        <v>0</v>
      </c>
      <c r="H351" s="102"/>
      <c r="I351" s="102"/>
      <c r="J351" s="102"/>
      <c r="K351" s="102"/>
    </row>
    <row r="352" spans="1:11" ht="12.75" customHeight="1">
      <c r="A352" s="155" t="s">
        <v>1807</v>
      </c>
      <c r="B352" s="152"/>
      <c r="C352" s="152"/>
      <c r="D352" s="152"/>
      <c r="E352" s="152"/>
      <c r="F352" s="156"/>
      <c r="G352" s="122">
        <f>SUM(G347:G351)</f>
        <v>0</v>
      </c>
      <c r="H352" s="102"/>
      <c r="I352" s="102"/>
      <c r="J352" s="102"/>
      <c r="K352" s="102"/>
    </row>
    <row r="353" spans="1:11" ht="12.75" customHeight="1">
      <c r="A353" s="111"/>
      <c r="B353" s="112" t="s">
        <v>1152</v>
      </c>
      <c r="C353" s="113" t="s">
        <v>1808</v>
      </c>
      <c r="D353" s="112" t="s">
        <v>1152</v>
      </c>
      <c r="E353" s="114" t="s">
        <v>1152</v>
      </c>
      <c r="F353" s="115" t="s">
        <v>1152</v>
      </c>
      <c r="G353" s="116" t="s">
        <v>1152</v>
      </c>
      <c r="H353" s="110"/>
      <c r="I353" s="110"/>
      <c r="J353" s="110"/>
      <c r="K353" s="110"/>
    </row>
    <row r="354" spans="1:11" ht="12.75" customHeight="1">
      <c r="A354" s="117" t="s">
        <v>18</v>
      </c>
      <c r="B354" s="118">
        <v>11975</v>
      </c>
      <c r="C354" s="119" t="e">
        <f>IF($A354="GOINFRA",VLOOKUP($B354,[1]GOINFRA!$1:$1048576,2,FALSE),IF($A354="sinapi",VLOOKUP($B354,[1]SINAPI!$1:$1048576,2,FALSE),0))</f>
        <v>#N/A</v>
      </c>
      <c r="D354" s="118" t="e">
        <f>IF($A354="GOINFRA",VLOOKUP($B354,[1]GOINFRA!$1:$1048576,3,FALSE),IF($A354="sinapi",VLOOKUP($B354,[1]SINAPI!$1:$1048576,3,FALSE),0))</f>
        <v>#N/A</v>
      </c>
      <c r="E354" s="120">
        <v>4</v>
      </c>
      <c r="F354" s="121"/>
      <c r="G354" s="122">
        <f t="shared" ref="G354:G355" si="23">F354*E354</f>
        <v>0</v>
      </c>
      <c r="H354" s="102"/>
      <c r="I354" s="102"/>
      <c r="J354" s="102"/>
      <c r="K354" s="102"/>
    </row>
    <row r="355" spans="1:11" ht="12.75" customHeight="1">
      <c r="A355" s="117" t="s">
        <v>191</v>
      </c>
      <c r="B355" s="118" t="s">
        <v>1152</v>
      </c>
      <c r="C355" s="119" t="s">
        <v>1848</v>
      </c>
      <c r="D355" s="118" t="s">
        <v>146</v>
      </c>
      <c r="E355" s="120">
        <v>1</v>
      </c>
      <c r="F355" s="121"/>
      <c r="G355" s="122">
        <f t="shared" si="23"/>
        <v>0</v>
      </c>
      <c r="H355" s="102"/>
      <c r="I355" s="102"/>
      <c r="J355" s="102"/>
      <c r="K355" s="102"/>
    </row>
    <row r="356" spans="1:11" ht="12.75" customHeight="1">
      <c r="A356" s="155" t="s">
        <v>1819</v>
      </c>
      <c r="B356" s="152"/>
      <c r="C356" s="152"/>
      <c r="D356" s="152"/>
      <c r="E356" s="152"/>
      <c r="F356" s="156"/>
      <c r="G356" s="122">
        <f>SUM(G354:G355)</f>
        <v>0</v>
      </c>
      <c r="H356" s="102"/>
      <c r="I356" s="102"/>
      <c r="J356" s="102"/>
      <c r="K356" s="102"/>
    </row>
    <row r="357" spans="1:11" ht="12.75" customHeight="1">
      <c r="A357" s="151"/>
      <c r="B357" s="152"/>
      <c r="C357" s="152"/>
      <c r="D357" s="152"/>
      <c r="E357" s="152"/>
      <c r="F357" s="152"/>
      <c r="G357" s="153"/>
      <c r="H357" s="102"/>
      <c r="I357" s="102"/>
      <c r="J357" s="102"/>
      <c r="K357" s="102"/>
    </row>
    <row r="358" spans="1:11" ht="12.75" customHeight="1">
      <c r="A358" s="162" t="s">
        <v>1849</v>
      </c>
      <c r="B358" s="152"/>
      <c r="C358" s="152"/>
      <c r="D358" s="152"/>
      <c r="E358" s="152"/>
      <c r="F358" s="156"/>
      <c r="G358" s="116">
        <f>G352+G356</f>
        <v>0</v>
      </c>
      <c r="H358" s="102"/>
      <c r="I358" s="102"/>
      <c r="J358" s="102"/>
      <c r="K358" s="102"/>
    </row>
    <row r="359" spans="1:11" ht="12.75" customHeight="1">
      <c r="A359" s="151"/>
      <c r="B359" s="152"/>
      <c r="C359" s="152"/>
      <c r="D359" s="152"/>
      <c r="E359" s="152"/>
      <c r="F359" s="152"/>
      <c r="G359" s="153"/>
      <c r="H359" s="102"/>
      <c r="I359" s="102"/>
      <c r="J359" s="102"/>
      <c r="K359" s="102"/>
    </row>
    <row r="360" spans="1:11" ht="28.5" customHeight="1">
      <c r="A360" s="109" t="s">
        <v>1400</v>
      </c>
      <c r="B360" s="154" t="s">
        <v>1401</v>
      </c>
      <c r="C360" s="152"/>
      <c r="D360" s="152"/>
      <c r="E360" s="152"/>
      <c r="F360" s="152"/>
      <c r="G360" s="153"/>
      <c r="H360" s="110"/>
      <c r="I360" s="110"/>
      <c r="J360" s="110"/>
      <c r="K360" s="110"/>
    </row>
    <row r="361" spans="1:11" ht="12.75" customHeight="1">
      <c r="A361" s="111"/>
      <c r="B361" s="112" t="s">
        <v>1152</v>
      </c>
      <c r="C361" s="113" t="s">
        <v>1806</v>
      </c>
      <c r="D361" s="112" t="s">
        <v>1152</v>
      </c>
      <c r="E361" s="114" t="s">
        <v>1152</v>
      </c>
      <c r="F361" s="115" t="s">
        <v>1152</v>
      </c>
      <c r="G361" s="116" t="s">
        <v>1152</v>
      </c>
      <c r="H361" s="110"/>
      <c r="I361" s="110"/>
      <c r="J361" s="110"/>
      <c r="K361" s="110"/>
    </row>
    <row r="362" spans="1:11" ht="12.75" customHeight="1">
      <c r="A362" s="117" t="s">
        <v>24</v>
      </c>
      <c r="B362" s="118">
        <v>12</v>
      </c>
      <c r="C362" s="119" t="e">
        <f>IF($A362="GOINFRA",VLOOKUP($B362,[1]GOINFRA!$1:$1048576,2,FALSE),IF($A362="sinapi",VLOOKUP($B362,[1]SINAPI!$1:$1048576,2,FALSE),0))</f>
        <v>#N/A</v>
      </c>
      <c r="D362" s="118" t="e">
        <f>IF($A362="GOINFRA",VLOOKUP($B362,[1]GOINFRA!$1:$1048576,3,FALSE),IF($A362="sinapi",VLOOKUP($B362,[1]SINAPI!$1:$1048576,3,FALSE),0))</f>
        <v>#N/A</v>
      </c>
      <c r="E362" s="120">
        <v>6</v>
      </c>
      <c r="F362" s="121"/>
      <c r="G362" s="122">
        <f t="shared" ref="G362:G363" si="24">F362*E362</f>
        <v>0</v>
      </c>
      <c r="H362" s="102"/>
      <c r="I362" s="102"/>
      <c r="J362" s="102"/>
      <c r="K362" s="102"/>
    </row>
    <row r="363" spans="1:11" ht="12.75" customHeight="1">
      <c r="A363" s="117" t="s">
        <v>24</v>
      </c>
      <c r="B363" s="118">
        <v>8</v>
      </c>
      <c r="C363" s="119" t="e">
        <f>IF($A363="GOINFRA",VLOOKUP($B363,[1]GOINFRA!$1:$1048576,2,FALSE),IF($A363="sinapi",VLOOKUP($B363,[1]SINAPI!$1:$1048576,2,FALSE),0))</f>
        <v>#N/A</v>
      </c>
      <c r="D363" s="118" t="e">
        <f>IF($A363="GOINFRA",VLOOKUP($B363,[1]GOINFRA!$1:$1048576,3,FALSE),IF($A363="sinapi",VLOOKUP($B363,[1]SINAPI!$1:$1048576,3,FALSE),0))</f>
        <v>#N/A</v>
      </c>
      <c r="E363" s="120">
        <v>6</v>
      </c>
      <c r="F363" s="121"/>
      <c r="G363" s="122">
        <f t="shared" si="24"/>
        <v>0</v>
      </c>
      <c r="H363" s="102"/>
      <c r="I363" s="102"/>
      <c r="J363" s="102"/>
      <c r="K363" s="102"/>
    </row>
    <row r="364" spans="1:11" ht="12.75" customHeight="1">
      <c r="A364" s="155" t="s">
        <v>1807</v>
      </c>
      <c r="B364" s="152"/>
      <c r="C364" s="152"/>
      <c r="D364" s="152"/>
      <c r="E364" s="152"/>
      <c r="F364" s="156"/>
      <c r="G364" s="122">
        <f>SUM(G362:G363)</f>
        <v>0</v>
      </c>
      <c r="H364" s="102"/>
      <c r="I364" s="102"/>
      <c r="J364" s="102"/>
      <c r="K364" s="102"/>
    </row>
    <row r="365" spans="1:11" ht="12.75" customHeight="1">
      <c r="A365" s="111"/>
      <c r="B365" s="112" t="s">
        <v>1152</v>
      </c>
      <c r="C365" s="113" t="s">
        <v>1808</v>
      </c>
      <c r="D365" s="112" t="s">
        <v>1152</v>
      </c>
      <c r="E365" s="114" t="s">
        <v>1152</v>
      </c>
      <c r="F365" s="115" t="s">
        <v>1152</v>
      </c>
      <c r="G365" s="116" t="s">
        <v>1152</v>
      </c>
      <c r="H365" s="110"/>
      <c r="I365" s="110"/>
      <c r="J365" s="110"/>
      <c r="K365" s="110"/>
    </row>
    <row r="366" spans="1:11" ht="12.75" customHeight="1">
      <c r="A366" s="117" t="s">
        <v>191</v>
      </c>
      <c r="B366" s="118" t="s">
        <v>1152</v>
      </c>
      <c r="C366" s="119" t="s">
        <v>1850</v>
      </c>
      <c r="D366" s="118" t="s">
        <v>146</v>
      </c>
      <c r="E366" s="120">
        <v>1</v>
      </c>
      <c r="F366" s="121"/>
      <c r="G366" s="122">
        <f>F366*E366</f>
        <v>0</v>
      </c>
      <c r="H366" s="102"/>
      <c r="I366" s="102"/>
      <c r="J366" s="102"/>
      <c r="K366" s="102"/>
    </row>
    <row r="367" spans="1:11" ht="12.75" customHeight="1">
      <c r="A367" s="155" t="s">
        <v>1819</v>
      </c>
      <c r="B367" s="152"/>
      <c r="C367" s="152"/>
      <c r="D367" s="152"/>
      <c r="E367" s="152"/>
      <c r="F367" s="156"/>
      <c r="G367" s="122">
        <f>SUM(G366)</f>
        <v>0</v>
      </c>
      <c r="H367" s="102"/>
      <c r="I367" s="102"/>
      <c r="J367" s="102"/>
      <c r="K367" s="102"/>
    </row>
    <row r="368" spans="1:11" ht="12.75" customHeight="1">
      <c r="A368" s="151"/>
      <c r="B368" s="152"/>
      <c r="C368" s="152"/>
      <c r="D368" s="152"/>
      <c r="E368" s="152"/>
      <c r="F368" s="152"/>
      <c r="G368" s="153"/>
      <c r="H368" s="102"/>
      <c r="I368" s="102"/>
      <c r="J368" s="102"/>
      <c r="K368" s="102"/>
    </row>
    <row r="369" spans="1:11" ht="12.75" customHeight="1">
      <c r="A369" s="162" t="s">
        <v>1851</v>
      </c>
      <c r="B369" s="152"/>
      <c r="C369" s="152"/>
      <c r="D369" s="152"/>
      <c r="E369" s="152"/>
      <c r="F369" s="156"/>
      <c r="G369" s="116">
        <f>G364+G367</f>
        <v>0</v>
      </c>
      <c r="H369" s="102"/>
      <c r="I369" s="102"/>
      <c r="J369" s="102"/>
      <c r="K369" s="102"/>
    </row>
    <row r="370" spans="1:11" ht="12.75" customHeight="1">
      <c r="A370" s="151"/>
      <c r="B370" s="152"/>
      <c r="C370" s="152"/>
      <c r="D370" s="152"/>
      <c r="E370" s="152"/>
      <c r="F370" s="152"/>
      <c r="G370" s="153"/>
      <c r="H370" s="102"/>
      <c r="I370" s="102"/>
      <c r="J370" s="102"/>
      <c r="K370" s="102"/>
    </row>
    <row r="371" spans="1:11" ht="28.5" customHeight="1">
      <c r="A371" s="109" t="s">
        <v>1403</v>
      </c>
      <c r="B371" s="154" t="s">
        <v>1404</v>
      </c>
      <c r="C371" s="152"/>
      <c r="D371" s="152"/>
      <c r="E371" s="152"/>
      <c r="F371" s="152"/>
      <c r="G371" s="153"/>
      <c r="H371" s="110"/>
      <c r="I371" s="110"/>
      <c r="J371" s="110"/>
      <c r="K371" s="110"/>
    </row>
    <row r="372" spans="1:11" ht="12.75" customHeight="1">
      <c r="A372" s="111"/>
      <c r="B372" s="112" t="s">
        <v>1152</v>
      </c>
      <c r="C372" s="113" t="s">
        <v>1806</v>
      </c>
      <c r="D372" s="112" t="s">
        <v>1152</v>
      </c>
      <c r="E372" s="114" t="s">
        <v>1152</v>
      </c>
      <c r="F372" s="115" t="s">
        <v>1152</v>
      </c>
      <c r="G372" s="116" t="s">
        <v>1152</v>
      </c>
      <c r="H372" s="110"/>
      <c r="I372" s="110"/>
      <c r="J372" s="110"/>
      <c r="K372" s="110"/>
    </row>
    <row r="373" spans="1:11" ht="12.75" customHeight="1">
      <c r="A373" s="117" t="s">
        <v>24</v>
      </c>
      <c r="B373" s="118">
        <v>12</v>
      </c>
      <c r="C373" s="119" t="e">
        <f>IF($A373="GOINFRA",VLOOKUP($B373,[1]GOINFRA!$1:$1048576,2,FALSE),IF($A373="sinapi",VLOOKUP($B373,[1]SINAPI!$1:$1048576,2,FALSE),0))</f>
        <v>#N/A</v>
      </c>
      <c r="D373" s="118" t="e">
        <f>IF($A373="GOINFRA",VLOOKUP($B373,[1]GOINFRA!$1:$1048576,3,FALSE),IF($A373="sinapi",VLOOKUP($B373,[1]SINAPI!$1:$1048576,3,FALSE),0))</f>
        <v>#N/A</v>
      </c>
      <c r="E373" s="120">
        <v>2</v>
      </c>
      <c r="F373" s="121"/>
      <c r="G373" s="122">
        <f t="shared" ref="G373:G374" si="25">F373*E373</f>
        <v>0</v>
      </c>
      <c r="H373" s="102"/>
      <c r="I373" s="102"/>
      <c r="J373" s="102"/>
      <c r="K373" s="102"/>
    </row>
    <row r="374" spans="1:11" ht="12.75" customHeight="1">
      <c r="A374" s="117" t="s">
        <v>24</v>
      </c>
      <c r="B374" s="118">
        <v>8</v>
      </c>
      <c r="C374" s="119" t="e">
        <f>IF($A374="GOINFRA",VLOOKUP($B374,[1]GOINFRA!$1:$1048576,2,FALSE),IF($A374="sinapi",VLOOKUP($B374,[1]SINAPI!$1:$1048576,2,FALSE),0))</f>
        <v>#N/A</v>
      </c>
      <c r="D374" s="118" t="e">
        <f>IF($A374="GOINFRA",VLOOKUP($B374,[1]GOINFRA!$1:$1048576,3,FALSE),IF($A374="sinapi",VLOOKUP($B374,[1]SINAPI!$1:$1048576,3,FALSE),0))</f>
        <v>#N/A</v>
      </c>
      <c r="E374" s="120">
        <v>2</v>
      </c>
      <c r="F374" s="121"/>
      <c r="G374" s="122">
        <f t="shared" si="25"/>
        <v>0</v>
      </c>
      <c r="H374" s="102"/>
      <c r="I374" s="102"/>
      <c r="J374" s="102"/>
      <c r="K374" s="102"/>
    </row>
    <row r="375" spans="1:11" ht="12.75" customHeight="1">
      <c r="A375" s="155" t="s">
        <v>1807</v>
      </c>
      <c r="B375" s="152"/>
      <c r="C375" s="152"/>
      <c r="D375" s="152"/>
      <c r="E375" s="152"/>
      <c r="F375" s="156"/>
      <c r="G375" s="122">
        <f>SUM(G373:G374)</f>
        <v>0</v>
      </c>
      <c r="H375" s="102"/>
      <c r="I375" s="102"/>
      <c r="J375" s="102"/>
      <c r="K375" s="102"/>
    </row>
    <row r="376" spans="1:11" ht="12.75" customHeight="1">
      <c r="A376" s="111"/>
      <c r="B376" s="112" t="s">
        <v>1152</v>
      </c>
      <c r="C376" s="113" t="s">
        <v>1808</v>
      </c>
      <c r="D376" s="112" t="s">
        <v>1152</v>
      </c>
      <c r="E376" s="114" t="s">
        <v>1152</v>
      </c>
      <c r="F376" s="115" t="s">
        <v>1152</v>
      </c>
      <c r="G376" s="116" t="s">
        <v>1152</v>
      </c>
      <c r="H376" s="110"/>
      <c r="I376" s="110"/>
      <c r="J376" s="110"/>
      <c r="K376" s="110"/>
    </row>
    <row r="377" spans="1:11" ht="12.75" customHeight="1">
      <c r="A377" s="117" t="s">
        <v>191</v>
      </c>
      <c r="B377" s="118" t="s">
        <v>1152</v>
      </c>
      <c r="C377" s="119" t="s">
        <v>1852</v>
      </c>
      <c r="D377" s="118" t="s">
        <v>146</v>
      </c>
      <c r="E377" s="120">
        <v>1</v>
      </c>
      <c r="F377" s="121"/>
      <c r="G377" s="122">
        <f>F377*E377</f>
        <v>0</v>
      </c>
      <c r="H377" s="102"/>
      <c r="I377" s="102"/>
      <c r="J377" s="102"/>
      <c r="K377" s="102"/>
    </row>
    <row r="378" spans="1:11" ht="12.75" customHeight="1">
      <c r="A378" s="155" t="s">
        <v>1819</v>
      </c>
      <c r="B378" s="152"/>
      <c r="C378" s="152"/>
      <c r="D378" s="152"/>
      <c r="E378" s="152"/>
      <c r="F378" s="156"/>
      <c r="G378" s="122">
        <f>SUM(G377)</f>
        <v>0</v>
      </c>
      <c r="H378" s="102"/>
      <c r="I378" s="102"/>
      <c r="J378" s="102"/>
      <c r="K378" s="102"/>
    </row>
    <row r="379" spans="1:11" ht="12.75" customHeight="1">
      <c r="A379" s="151"/>
      <c r="B379" s="152"/>
      <c r="C379" s="152"/>
      <c r="D379" s="152"/>
      <c r="E379" s="152"/>
      <c r="F379" s="152"/>
      <c r="G379" s="153"/>
      <c r="H379" s="102"/>
      <c r="I379" s="102"/>
      <c r="J379" s="102"/>
      <c r="K379" s="102"/>
    </row>
    <row r="380" spans="1:11" ht="12.75" customHeight="1">
      <c r="A380" s="162" t="s">
        <v>1853</v>
      </c>
      <c r="B380" s="152"/>
      <c r="C380" s="152"/>
      <c r="D380" s="152"/>
      <c r="E380" s="152"/>
      <c r="F380" s="156"/>
      <c r="G380" s="116">
        <f>G375+G378</f>
        <v>0</v>
      </c>
      <c r="H380" s="102"/>
      <c r="I380" s="102"/>
      <c r="J380" s="102"/>
      <c r="K380" s="102"/>
    </row>
    <row r="381" spans="1:11" ht="12.75" customHeight="1">
      <c r="A381" s="151"/>
      <c r="B381" s="152"/>
      <c r="C381" s="152"/>
      <c r="D381" s="152"/>
      <c r="E381" s="152"/>
      <c r="F381" s="152"/>
      <c r="G381" s="153"/>
      <c r="H381" s="102"/>
      <c r="I381" s="102"/>
      <c r="J381" s="102"/>
      <c r="K381" s="102"/>
    </row>
    <row r="382" spans="1:11" ht="28.5" customHeight="1">
      <c r="A382" s="109" t="s">
        <v>1406</v>
      </c>
      <c r="B382" s="154" t="s">
        <v>1407</v>
      </c>
      <c r="C382" s="152"/>
      <c r="D382" s="152"/>
      <c r="E382" s="152"/>
      <c r="F382" s="152"/>
      <c r="G382" s="153"/>
      <c r="H382" s="110"/>
      <c r="I382" s="110"/>
      <c r="J382" s="110"/>
      <c r="K382" s="110"/>
    </row>
    <row r="383" spans="1:11" ht="12.75" customHeight="1">
      <c r="A383" s="111"/>
      <c r="B383" s="112" t="s">
        <v>1152</v>
      </c>
      <c r="C383" s="113" t="s">
        <v>1806</v>
      </c>
      <c r="D383" s="112" t="s">
        <v>1152</v>
      </c>
      <c r="E383" s="114" t="s">
        <v>1152</v>
      </c>
      <c r="F383" s="115" t="s">
        <v>1152</v>
      </c>
      <c r="G383" s="116" t="s">
        <v>1152</v>
      </c>
      <c r="H383" s="110"/>
      <c r="I383" s="110"/>
      <c r="J383" s="110"/>
      <c r="K383" s="110"/>
    </row>
    <row r="384" spans="1:11" ht="12.75" customHeight="1">
      <c r="A384" s="117" t="s">
        <v>24</v>
      </c>
      <c r="B384" s="118">
        <v>12</v>
      </c>
      <c r="C384" s="119" t="e">
        <f>IF($A384="GOINFRA",VLOOKUP($B384,[1]GOINFRA!$1:$1048576,2,FALSE),IF($A384="sinapi",VLOOKUP($B384,[1]SINAPI!$1:$1048576,2,FALSE),0))</f>
        <v>#N/A</v>
      </c>
      <c r="D384" s="118" t="e">
        <f>IF($A384="GOINFRA",VLOOKUP($B384,[1]GOINFRA!$1:$1048576,3,FALSE),IF($A384="sinapi",VLOOKUP($B384,[1]SINAPI!$1:$1048576,3,FALSE),0))</f>
        <v>#N/A</v>
      </c>
      <c r="E384" s="120">
        <v>0.05</v>
      </c>
      <c r="F384" s="121"/>
      <c r="G384" s="122">
        <f t="shared" ref="G384:G385" si="26">F384*E384</f>
        <v>0</v>
      </c>
      <c r="H384" s="102"/>
      <c r="I384" s="102"/>
      <c r="J384" s="102"/>
      <c r="K384" s="102"/>
    </row>
    <row r="385" spans="1:11" ht="12.75" customHeight="1">
      <c r="A385" s="117" t="s">
        <v>24</v>
      </c>
      <c r="B385" s="118">
        <v>8</v>
      </c>
      <c r="C385" s="119" t="e">
        <f>IF($A385="GOINFRA",VLOOKUP($B385,[1]GOINFRA!$1:$1048576,2,FALSE),IF($A385="sinapi",VLOOKUP($B385,[1]SINAPI!$1:$1048576,2,FALSE),0))</f>
        <v>#N/A</v>
      </c>
      <c r="D385" s="118" t="e">
        <f>IF($A385="GOINFRA",VLOOKUP($B385,[1]GOINFRA!$1:$1048576,3,FALSE),IF($A385="sinapi",VLOOKUP($B385,[1]SINAPI!$1:$1048576,3,FALSE),0))</f>
        <v>#N/A</v>
      </c>
      <c r="E385" s="120">
        <v>0.05</v>
      </c>
      <c r="F385" s="121"/>
      <c r="G385" s="122">
        <f t="shared" si="26"/>
        <v>0</v>
      </c>
      <c r="H385" s="102"/>
      <c r="I385" s="102"/>
      <c r="J385" s="102"/>
      <c r="K385" s="102"/>
    </row>
    <row r="386" spans="1:11" ht="12.75" customHeight="1">
      <c r="A386" s="155" t="s">
        <v>1807</v>
      </c>
      <c r="B386" s="152"/>
      <c r="C386" s="152"/>
      <c r="D386" s="152"/>
      <c r="E386" s="152"/>
      <c r="F386" s="156"/>
      <c r="G386" s="122">
        <f>SUM(G384:G385)</f>
        <v>0</v>
      </c>
      <c r="H386" s="102"/>
      <c r="I386" s="102"/>
      <c r="J386" s="102"/>
      <c r="K386" s="102"/>
    </row>
    <row r="387" spans="1:11" ht="12.75" customHeight="1">
      <c r="A387" s="111"/>
      <c r="B387" s="112" t="s">
        <v>1152</v>
      </c>
      <c r="C387" s="113" t="s">
        <v>1808</v>
      </c>
      <c r="D387" s="112" t="s">
        <v>1152</v>
      </c>
      <c r="E387" s="114" t="s">
        <v>1152</v>
      </c>
      <c r="F387" s="115" t="s">
        <v>1152</v>
      </c>
      <c r="G387" s="116" t="s">
        <v>1152</v>
      </c>
      <c r="H387" s="110"/>
      <c r="I387" s="110"/>
      <c r="J387" s="110"/>
      <c r="K387" s="110"/>
    </row>
    <row r="388" spans="1:11" ht="12.75" customHeight="1">
      <c r="A388" s="117" t="s">
        <v>191</v>
      </c>
      <c r="B388" s="118" t="s">
        <v>1152</v>
      </c>
      <c r="C388" s="119" t="s">
        <v>1854</v>
      </c>
      <c r="D388" s="118" t="s">
        <v>140</v>
      </c>
      <c r="E388" s="120">
        <v>1.05</v>
      </c>
      <c r="F388" s="121"/>
      <c r="G388" s="122">
        <f>F388*E388</f>
        <v>0</v>
      </c>
      <c r="H388" s="102"/>
      <c r="I388" s="102"/>
      <c r="J388" s="102"/>
      <c r="K388" s="102"/>
    </row>
    <row r="389" spans="1:11" ht="12.75" customHeight="1">
      <c r="A389" s="155" t="s">
        <v>1819</v>
      </c>
      <c r="B389" s="152"/>
      <c r="C389" s="152"/>
      <c r="D389" s="152"/>
      <c r="E389" s="152"/>
      <c r="F389" s="156"/>
      <c r="G389" s="122">
        <f>SUM(G388)</f>
        <v>0</v>
      </c>
      <c r="H389" s="102"/>
      <c r="I389" s="102"/>
      <c r="J389" s="102"/>
      <c r="K389" s="102"/>
    </row>
    <row r="390" spans="1:11" ht="12.75" customHeight="1">
      <c r="A390" s="151"/>
      <c r="B390" s="152"/>
      <c r="C390" s="152"/>
      <c r="D390" s="152"/>
      <c r="E390" s="152"/>
      <c r="F390" s="152"/>
      <c r="G390" s="153"/>
      <c r="H390" s="102"/>
      <c r="I390" s="102"/>
      <c r="J390" s="102"/>
      <c r="K390" s="102"/>
    </row>
    <row r="391" spans="1:11" ht="12.75" customHeight="1">
      <c r="A391" s="162" t="s">
        <v>1855</v>
      </c>
      <c r="B391" s="152"/>
      <c r="C391" s="152"/>
      <c r="D391" s="152"/>
      <c r="E391" s="152"/>
      <c r="F391" s="156"/>
      <c r="G391" s="116">
        <f>G386+G389</f>
        <v>0</v>
      </c>
      <c r="H391" s="102"/>
      <c r="I391" s="102"/>
      <c r="J391" s="102"/>
      <c r="K391" s="102"/>
    </row>
    <row r="392" spans="1:11" ht="12.75" customHeight="1">
      <c r="A392" s="151"/>
      <c r="B392" s="152"/>
      <c r="C392" s="152"/>
      <c r="D392" s="152"/>
      <c r="E392" s="152"/>
      <c r="F392" s="152"/>
      <c r="G392" s="153"/>
      <c r="H392" s="102"/>
      <c r="I392" s="102"/>
      <c r="J392" s="102"/>
      <c r="K392" s="102"/>
    </row>
    <row r="393" spans="1:11" ht="28.5" customHeight="1">
      <c r="A393" s="109" t="s">
        <v>1434</v>
      </c>
      <c r="B393" s="154" t="s">
        <v>1435</v>
      </c>
      <c r="C393" s="152"/>
      <c r="D393" s="152"/>
      <c r="E393" s="152"/>
      <c r="F393" s="152"/>
      <c r="G393" s="153"/>
      <c r="H393" s="110"/>
      <c r="I393" s="110"/>
      <c r="J393" s="110"/>
      <c r="K393" s="110"/>
    </row>
    <row r="394" spans="1:11" ht="12.75" customHeight="1">
      <c r="A394" s="111"/>
      <c r="B394" s="112" t="s">
        <v>1152</v>
      </c>
      <c r="C394" s="113" t="s">
        <v>1806</v>
      </c>
      <c r="D394" s="112" t="s">
        <v>1152</v>
      </c>
      <c r="E394" s="114" t="s">
        <v>1152</v>
      </c>
      <c r="F394" s="115" t="s">
        <v>1152</v>
      </c>
      <c r="G394" s="116" t="s">
        <v>1152</v>
      </c>
      <c r="H394" s="110"/>
      <c r="I394" s="110"/>
      <c r="J394" s="110"/>
      <c r="K394" s="110"/>
    </row>
    <row r="395" spans="1:11" ht="12.75" customHeight="1">
      <c r="A395" s="117" t="s">
        <v>24</v>
      </c>
      <c r="B395" s="118">
        <v>12</v>
      </c>
      <c r="C395" s="119" t="e">
        <f>IF($A395="GOINFRA",VLOOKUP($B395,[1]GOINFRA!$1:$1048576,2,FALSE),IF($A395="sinapi",VLOOKUP($B395,[1]SINAPI!$1:$1048576,2,FALSE),0))</f>
        <v>#N/A</v>
      </c>
      <c r="D395" s="118" t="e">
        <f>IF($A395="GOINFRA",VLOOKUP($B395,[1]GOINFRA!$1:$1048576,3,FALSE),IF($A395="sinapi",VLOOKUP($B395,[1]SINAPI!$1:$1048576,3,FALSE),0))</f>
        <v>#N/A</v>
      </c>
      <c r="E395" s="120">
        <v>6</v>
      </c>
      <c r="F395" s="121"/>
      <c r="G395" s="122">
        <f t="shared" ref="G395:G399" si="27">F395*E395</f>
        <v>0</v>
      </c>
      <c r="H395" s="102"/>
      <c r="I395" s="102"/>
      <c r="J395" s="102"/>
      <c r="K395" s="102"/>
    </row>
    <row r="396" spans="1:11" ht="12.75" customHeight="1">
      <c r="A396" s="117" t="s">
        <v>24</v>
      </c>
      <c r="B396" s="118">
        <v>8</v>
      </c>
      <c r="C396" s="119" t="e">
        <f>IF($A396="GOINFRA",VLOOKUP($B396,[1]GOINFRA!$1:$1048576,2,FALSE),IF($A396="sinapi",VLOOKUP($B396,[1]SINAPI!$1:$1048576,2,FALSE),0))</f>
        <v>#N/A</v>
      </c>
      <c r="D396" s="118" t="e">
        <f>IF($A396="GOINFRA",VLOOKUP($B396,[1]GOINFRA!$1:$1048576,3,FALSE),IF($A396="sinapi",VLOOKUP($B396,[1]SINAPI!$1:$1048576,3,FALSE),0))</f>
        <v>#N/A</v>
      </c>
      <c r="E396" s="120">
        <v>6</v>
      </c>
      <c r="F396" s="121"/>
      <c r="G396" s="122">
        <f t="shared" si="27"/>
        <v>0</v>
      </c>
      <c r="H396" s="102"/>
      <c r="I396" s="102"/>
      <c r="J396" s="102"/>
      <c r="K396" s="102"/>
    </row>
    <row r="397" spans="1:11" ht="12.75" customHeight="1">
      <c r="A397" s="117" t="s">
        <v>24</v>
      </c>
      <c r="B397" s="118">
        <v>5</v>
      </c>
      <c r="C397" s="119" t="e">
        <f>IF($A397="GOINFRA",VLOOKUP($B397,[1]GOINFRA!$1:$1048576,2,FALSE),IF($A397="sinapi",VLOOKUP($B397,[1]SINAPI!$1:$1048576,2,FALSE),0))</f>
        <v>#N/A</v>
      </c>
      <c r="D397" s="118" t="e">
        <f>IF($A397="GOINFRA",VLOOKUP($B397,[1]GOINFRA!$1:$1048576,3,FALSE),IF($A397="sinapi",VLOOKUP($B397,[1]SINAPI!$1:$1048576,3,FALSE),0))</f>
        <v>#N/A</v>
      </c>
      <c r="E397" s="120">
        <v>8</v>
      </c>
      <c r="F397" s="121"/>
      <c r="G397" s="122">
        <f t="shared" si="27"/>
        <v>0</v>
      </c>
      <c r="H397" s="102"/>
      <c r="I397" s="102"/>
      <c r="J397" s="102"/>
      <c r="K397" s="102"/>
    </row>
    <row r="398" spans="1:11" ht="12.75" customHeight="1">
      <c r="A398" s="117" t="s">
        <v>24</v>
      </c>
      <c r="B398" s="118">
        <v>51025</v>
      </c>
      <c r="C398" s="119" t="e">
        <f>IF($A398="GOINFRA",VLOOKUP($B398,[1]GOINFRA!$1:$1048576,2,FALSE),IF($A398="sinapi",VLOOKUP($B398,[1]SINAPI!$1:$1048576,2,FALSE),0))</f>
        <v>#N/A</v>
      </c>
      <c r="D398" s="118" t="e">
        <f>IF($A398="GOINFRA",VLOOKUP($B398,[1]GOINFRA!$1:$1048576,3,FALSE),IF($A398="sinapi",VLOOKUP($B398,[1]SINAPI!$1:$1048576,3,FALSE),0))</f>
        <v>#N/A</v>
      </c>
      <c r="E398" s="120">
        <v>0.15</v>
      </c>
      <c r="F398" s="121"/>
      <c r="G398" s="122">
        <f t="shared" si="27"/>
        <v>0</v>
      </c>
      <c r="H398" s="102"/>
      <c r="I398" s="102"/>
      <c r="J398" s="102"/>
      <c r="K398" s="102"/>
    </row>
    <row r="399" spans="1:11" ht="12.75" customHeight="1">
      <c r="A399" s="117" t="s">
        <v>24</v>
      </c>
      <c r="B399" s="118">
        <v>51026</v>
      </c>
      <c r="C399" s="119" t="e">
        <f>IF($A399="GOINFRA",VLOOKUP($B399,[1]GOINFRA!$1:$1048576,2,FALSE),IF($A399="sinapi",VLOOKUP($B399,[1]SINAPI!$1:$1048576,2,FALSE),0))</f>
        <v>#N/A</v>
      </c>
      <c r="D399" s="118" t="e">
        <f>IF($A399="GOINFRA",VLOOKUP($B399,[1]GOINFRA!$1:$1048576,3,FALSE),IF($A399="sinapi",VLOOKUP($B399,[1]SINAPI!$1:$1048576,3,FALSE),0))</f>
        <v>#N/A</v>
      </c>
      <c r="E399" s="120">
        <v>0.15</v>
      </c>
      <c r="F399" s="121"/>
      <c r="G399" s="122">
        <f t="shared" si="27"/>
        <v>0</v>
      </c>
      <c r="H399" s="102"/>
      <c r="I399" s="102"/>
      <c r="J399" s="102"/>
      <c r="K399" s="102"/>
    </row>
    <row r="400" spans="1:11" ht="12.75" customHeight="1">
      <c r="A400" s="155" t="s">
        <v>1807</v>
      </c>
      <c r="B400" s="152"/>
      <c r="C400" s="152"/>
      <c r="D400" s="152"/>
      <c r="E400" s="152"/>
      <c r="F400" s="156"/>
      <c r="G400" s="122">
        <f>SUM(G395:G399)</f>
        <v>0</v>
      </c>
      <c r="H400" s="102"/>
      <c r="I400" s="102"/>
      <c r="J400" s="102"/>
      <c r="K400" s="102"/>
    </row>
    <row r="401" spans="1:11" ht="12.75" customHeight="1">
      <c r="A401" s="111"/>
      <c r="B401" s="112" t="s">
        <v>1152</v>
      </c>
      <c r="C401" s="113" t="s">
        <v>1808</v>
      </c>
      <c r="D401" s="112" t="s">
        <v>1152</v>
      </c>
      <c r="E401" s="114" t="s">
        <v>1152</v>
      </c>
      <c r="F401" s="115" t="s">
        <v>1152</v>
      </c>
      <c r="G401" s="116" t="s">
        <v>1152</v>
      </c>
      <c r="H401" s="110"/>
      <c r="I401" s="110"/>
      <c r="J401" s="110"/>
      <c r="K401" s="110"/>
    </row>
    <row r="402" spans="1:11" ht="12.75" customHeight="1">
      <c r="A402" s="117" t="s">
        <v>18</v>
      </c>
      <c r="B402" s="118">
        <v>11975</v>
      </c>
      <c r="C402" s="119" t="e">
        <f>IF($A402="GOINFRA",VLOOKUP($B402,[1]GOINFRA!$1:$1048576,2,FALSE),IF($A402="sinapi",VLOOKUP($B402,[1]SINAPI!$1:$1048576,2,FALSE),0))</f>
        <v>#N/A</v>
      </c>
      <c r="D402" s="118" t="e">
        <f>IF($A402="GOINFRA",VLOOKUP($B402,[1]GOINFRA!$1:$1048576,3,FALSE),IF($A402="sinapi",VLOOKUP($B402,[1]SINAPI!$1:$1048576,3,FALSE),0))</f>
        <v>#N/A</v>
      </c>
      <c r="E402" s="120">
        <v>4</v>
      </c>
      <c r="F402" s="121"/>
      <c r="G402" s="122">
        <f t="shared" ref="G402:G403" si="28">F402*E402</f>
        <v>0</v>
      </c>
      <c r="H402" s="102"/>
      <c r="I402" s="102"/>
      <c r="J402" s="102"/>
      <c r="K402" s="102"/>
    </row>
    <row r="403" spans="1:11" ht="12.75" customHeight="1">
      <c r="A403" s="117" t="s">
        <v>191</v>
      </c>
      <c r="B403" s="118" t="s">
        <v>1152</v>
      </c>
      <c r="C403" s="119" t="s">
        <v>1856</v>
      </c>
      <c r="D403" s="118" t="s">
        <v>146</v>
      </c>
      <c r="E403" s="120">
        <v>1</v>
      </c>
      <c r="F403" s="121"/>
      <c r="G403" s="122">
        <f t="shared" si="28"/>
        <v>0</v>
      </c>
      <c r="H403" s="102"/>
      <c r="I403" s="102"/>
      <c r="J403" s="102"/>
      <c r="K403" s="102"/>
    </row>
    <row r="404" spans="1:11" ht="12.75" customHeight="1">
      <c r="A404" s="155" t="s">
        <v>1819</v>
      </c>
      <c r="B404" s="152"/>
      <c r="C404" s="152"/>
      <c r="D404" s="152"/>
      <c r="E404" s="152"/>
      <c r="F404" s="156"/>
      <c r="G404" s="122">
        <f>SUM(G402:G403)</f>
        <v>0</v>
      </c>
      <c r="H404" s="102"/>
      <c r="I404" s="102"/>
      <c r="J404" s="102"/>
      <c r="K404" s="102"/>
    </row>
    <row r="405" spans="1:11" ht="12.75" customHeight="1">
      <c r="A405" s="151"/>
      <c r="B405" s="152"/>
      <c r="C405" s="152"/>
      <c r="D405" s="152"/>
      <c r="E405" s="152"/>
      <c r="F405" s="152"/>
      <c r="G405" s="153"/>
      <c r="H405" s="102"/>
      <c r="I405" s="102"/>
      <c r="J405" s="102"/>
      <c r="K405" s="102"/>
    </row>
    <row r="406" spans="1:11" ht="12.75" customHeight="1">
      <c r="A406" s="162" t="s">
        <v>1857</v>
      </c>
      <c r="B406" s="152"/>
      <c r="C406" s="152"/>
      <c r="D406" s="152"/>
      <c r="E406" s="152"/>
      <c r="F406" s="156"/>
      <c r="G406" s="116">
        <f>G400+G404</f>
        <v>0</v>
      </c>
      <c r="H406" s="102"/>
      <c r="I406" s="102"/>
      <c r="J406" s="102"/>
      <c r="K406" s="102"/>
    </row>
    <row r="407" spans="1:11" ht="12.75" customHeight="1">
      <c r="A407" s="151"/>
      <c r="B407" s="152"/>
      <c r="C407" s="152"/>
      <c r="D407" s="152"/>
      <c r="E407" s="152"/>
      <c r="F407" s="152"/>
      <c r="G407" s="153"/>
      <c r="H407" s="102"/>
      <c r="I407" s="102"/>
      <c r="J407" s="102"/>
      <c r="K407" s="102"/>
    </row>
    <row r="408" spans="1:11" ht="28.5" customHeight="1">
      <c r="A408" s="109" t="s">
        <v>1463</v>
      </c>
      <c r="B408" s="154" t="s">
        <v>1464</v>
      </c>
      <c r="C408" s="152"/>
      <c r="D408" s="152"/>
      <c r="E408" s="152"/>
      <c r="F408" s="152"/>
      <c r="G408" s="153"/>
      <c r="H408" s="110"/>
      <c r="I408" s="110"/>
      <c r="J408" s="110"/>
      <c r="K408" s="110"/>
    </row>
    <row r="409" spans="1:11" ht="12.75" customHeight="1">
      <c r="A409" s="111"/>
      <c r="B409" s="112" t="s">
        <v>1152</v>
      </c>
      <c r="C409" s="113" t="s">
        <v>1806</v>
      </c>
      <c r="D409" s="112" t="s">
        <v>1152</v>
      </c>
      <c r="E409" s="114" t="s">
        <v>1152</v>
      </c>
      <c r="F409" s="115" t="s">
        <v>1152</v>
      </c>
      <c r="G409" s="116" t="s">
        <v>1152</v>
      </c>
      <c r="H409" s="110"/>
      <c r="I409" s="110"/>
      <c r="J409" s="110"/>
      <c r="K409" s="110"/>
    </row>
    <row r="410" spans="1:11" ht="12.75" customHeight="1">
      <c r="A410" s="117" t="s">
        <v>24</v>
      </c>
      <c r="B410" s="118">
        <v>12</v>
      </c>
      <c r="C410" s="119" t="e">
        <f>IF($A410="GOINFRA",VLOOKUP($B410,[1]GOINFRA!$1:$1048576,2,FALSE),IF($A410="sinapi",VLOOKUP($B410,[1]SINAPI!$1:$1048576,2,FALSE),0))</f>
        <v>#N/A</v>
      </c>
      <c r="D410" s="118" t="e">
        <f>IF($A410="GOINFRA",VLOOKUP($B410,[1]GOINFRA!$1:$1048576,3,FALSE),IF($A410="sinapi",VLOOKUP($B410,[1]SINAPI!$1:$1048576,3,FALSE),0))</f>
        <v>#N/A</v>
      </c>
      <c r="E410" s="120">
        <v>6</v>
      </c>
      <c r="F410" s="121"/>
      <c r="G410" s="122">
        <f t="shared" ref="G410:G414" si="29">F410*E410</f>
        <v>0</v>
      </c>
      <c r="H410" s="102"/>
      <c r="I410" s="102"/>
      <c r="J410" s="102"/>
      <c r="K410" s="102"/>
    </row>
    <row r="411" spans="1:11" ht="12.75" customHeight="1">
      <c r="A411" s="117" t="s">
        <v>24</v>
      </c>
      <c r="B411" s="118">
        <v>8</v>
      </c>
      <c r="C411" s="119" t="e">
        <f>IF($A411="GOINFRA",VLOOKUP($B411,[1]GOINFRA!$1:$1048576,2,FALSE),IF($A411="sinapi",VLOOKUP($B411,[1]SINAPI!$1:$1048576,2,FALSE),0))</f>
        <v>#N/A</v>
      </c>
      <c r="D411" s="118" t="e">
        <f>IF($A411="GOINFRA",VLOOKUP($B411,[1]GOINFRA!$1:$1048576,3,FALSE),IF($A411="sinapi",VLOOKUP($B411,[1]SINAPI!$1:$1048576,3,FALSE),0))</f>
        <v>#N/A</v>
      </c>
      <c r="E411" s="120">
        <v>6</v>
      </c>
      <c r="F411" s="121"/>
      <c r="G411" s="122">
        <f t="shared" si="29"/>
        <v>0</v>
      </c>
      <c r="H411" s="102"/>
      <c r="I411" s="102"/>
      <c r="J411" s="102"/>
      <c r="K411" s="102"/>
    </row>
    <row r="412" spans="1:11" ht="12.75" customHeight="1">
      <c r="A412" s="117" t="s">
        <v>24</v>
      </c>
      <c r="B412" s="118">
        <v>5</v>
      </c>
      <c r="C412" s="119" t="e">
        <f>IF($A412="GOINFRA",VLOOKUP($B412,[1]GOINFRA!$1:$1048576,2,FALSE),IF($A412="sinapi",VLOOKUP($B412,[1]SINAPI!$1:$1048576,2,FALSE),0))</f>
        <v>#N/A</v>
      </c>
      <c r="D412" s="118" t="e">
        <f>IF($A412="GOINFRA",VLOOKUP($B412,[1]GOINFRA!$1:$1048576,3,FALSE),IF($A412="sinapi",VLOOKUP($B412,[1]SINAPI!$1:$1048576,3,FALSE),0))</f>
        <v>#N/A</v>
      </c>
      <c r="E412" s="120">
        <v>8</v>
      </c>
      <c r="F412" s="121"/>
      <c r="G412" s="122">
        <f t="shared" si="29"/>
        <v>0</v>
      </c>
      <c r="H412" s="102"/>
      <c r="I412" s="102"/>
      <c r="J412" s="102"/>
      <c r="K412" s="102"/>
    </row>
    <row r="413" spans="1:11" ht="12.75" customHeight="1">
      <c r="A413" s="117" t="s">
        <v>24</v>
      </c>
      <c r="B413" s="118">
        <v>51025</v>
      </c>
      <c r="C413" s="119" t="e">
        <f>IF($A413="GOINFRA",VLOOKUP($B413,[1]GOINFRA!$1:$1048576,2,FALSE),IF($A413="sinapi",VLOOKUP($B413,[1]SINAPI!$1:$1048576,2,FALSE),0))</f>
        <v>#N/A</v>
      </c>
      <c r="D413" s="118" t="e">
        <f>IF($A413="GOINFRA",VLOOKUP($B413,[1]GOINFRA!$1:$1048576,3,FALSE),IF($A413="sinapi",VLOOKUP($B413,[1]SINAPI!$1:$1048576,3,FALSE),0))</f>
        <v>#N/A</v>
      </c>
      <c r="E413" s="120">
        <v>0.15</v>
      </c>
      <c r="F413" s="121"/>
      <c r="G413" s="122">
        <f t="shared" si="29"/>
        <v>0</v>
      </c>
      <c r="H413" s="102"/>
      <c r="I413" s="102"/>
      <c r="J413" s="102"/>
      <c r="K413" s="102"/>
    </row>
    <row r="414" spans="1:11" ht="12.75" customHeight="1">
      <c r="A414" s="117" t="s">
        <v>24</v>
      </c>
      <c r="B414" s="118">
        <v>51026</v>
      </c>
      <c r="C414" s="119" t="e">
        <f>IF($A414="GOINFRA",VLOOKUP($B414,[1]GOINFRA!$1:$1048576,2,FALSE),IF($A414="sinapi",VLOOKUP($B414,[1]SINAPI!$1:$1048576,2,FALSE),0))</f>
        <v>#N/A</v>
      </c>
      <c r="D414" s="118" t="e">
        <f>IF($A414="GOINFRA",VLOOKUP($B414,[1]GOINFRA!$1:$1048576,3,FALSE),IF($A414="sinapi",VLOOKUP($B414,[1]SINAPI!$1:$1048576,3,FALSE),0))</f>
        <v>#N/A</v>
      </c>
      <c r="E414" s="120">
        <v>0.15</v>
      </c>
      <c r="F414" s="121"/>
      <c r="G414" s="122">
        <f t="shared" si="29"/>
        <v>0</v>
      </c>
      <c r="H414" s="102"/>
      <c r="I414" s="102"/>
      <c r="J414" s="102"/>
      <c r="K414" s="102"/>
    </row>
    <row r="415" spans="1:11" ht="12.75" customHeight="1">
      <c r="A415" s="155" t="s">
        <v>1807</v>
      </c>
      <c r="B415" s="152"/>
      <c r="C415" s="152"/>
      <c r="D415" s="152"/>
      <c r="E415" s="152"/>
      <c r="F415" s="156"/>
      <c r="G415" s="122">
        <f>SUM(G410:G414)</f>
        <v>0</v>
      </c>
      <c r="H415" s="102"/>
      <c r="I415" s="102"/>
      <c r="J415" s="102"/>
      <c r="K415" s="102"/>
    </row>
    <row r="416" spans="1:11" ht="12.75" customHeight="1">
      <c r="A416" s="111"/>
      <c r="B416" s="112" t="s">
        <v>1152</v>
      </c>
      <c r="C416" s="113" t="s">
        <v>1808</v>
      </c>
      <c r="D416" s="112" t="s">
        <v>1152</v>
      </c>
      <c r="E416" s="114" t="s">
        <v>1152</v>
      </c>
      <c r="F416" s="115" t="s">
        <v>1152</v>
      </c>
      <c r="G416" s="116" t="s">
        <v>1152</v>
      </c>
      <c r="H416" s="110"/>
      <c r="I416" s="110"/>
      <c r="J416" s="110"/>
      <c r="K416" s="110"/>
    </row>
    <row r="417" spans="1:11" ht="12.75" customHeight="1">
      <c r="A417" s="117" t="s">
        <v>18</v>
      </c>
      <c r="B417" s="118">
        <v>11975</v>
      </c>
      <c r="C417" s="119" t="e">
        <f>IF($A417="GOINFRA",VLOOKUP($B417,[1]GOINFRA!$1:$1048576,2,FALSE),IF($A417="sinapi",VLOOKUP($B417,[1]SINAPI!$1:$1048576,2,FALSE),0))</f>
        <v>#N/A</v>
      </c>
      <c r="D417" s="118" t="e">
        <f>IF($A417="GOINFRA",VLOOKUP($B417,[1]GOINFRA!$1:$1048576,3,FALSE),IF($A417="sinapi",VLOOKUP($B417,[1]SINAPI!$1:$1048576,3,FALSE),0))</f>
        <v>#N/A</v>
      </c>
      <c r="E417" s="120">
        <v>4</v>
      </c>
      <c r="F417" s="121"/>
      <c r="G417" s="122">
        <f t="shared" ref="G417:G418" si="30">F417*E417</f>
        <v>0</v>
      </c>
      <c r="H417" s="102"/>
      <c r="I417" s="102"/>
      <c r="J417" s="102"/>
      <c r="K417" s="102"/>
    </row>
    <row r="418" spans="1:11" ht="12.75" customHeight="1">
      <c r="A418" s="117" t="s">
        <v>191</v>
      </c>
      <c r="B418" s="118" t="s">
        <v>1152</v>
      </c>
      <c r="C418" s="119" t="s">
        <v>1858</v>
      </c>
      <c r="D418" s="118" t="s">
        <v>146</v>
      </c>
      <c r="E418" s="120">
        <v>1</v>
      </c>
      <c r="F418" s="121"/>
      <c r="G418" s="122">
        <f t="shared" si="30"/>
        <v>0</v>
      </c>
      <c r="H418" s="102"/>
      <c r="I418" s="102"/>
      <c r="J418" s="102"/>
      <c r="K418" s="102"/>
    </row>
    <row r="419" spans="1:11" ht="12.75" customHeight="1">
      <c r="A419" s="155" t="s">
        <v>1819</v>
      </c>
      <c r="B419" s="152"/>
      <c r="C419" s="152"/>
      <c r="D419" s="152"/>
      <c r="E419" s="152"/>
      <c r="F419" s="156"/>
      <c r="G419" s="122">
        <f>SUM(G417:G418)</f>
        <v>0</v>
      </c>
      <c r="H419" s="102"/>
      <c r="I419" s="102"/>
      <c r="J419" s="102"/>
      <c r="K419" s="102"/>
    </row>
    <row r="420" spans="1:11" ht="12.75" customHeight="1">
      <c r="A420" s="151"/>
      <c r="B420" s="152"/>
      <c r="C420" s="152"/>
      <c r="D420" s="152"/>
      <c r="E420" s="152"/>
      <c r="F420" s="152"/>
      <c r="G420" s="153"/>
      <c r="H420" s="102"/>
      <c r="I420" s="102"/>
      <c r="J420" s="102"/>
      <c r="K420" s="102"/>
    </row>
    <row r="421" spans="1:11" ht="12.75" customHeight="1">
      <c r="A421" s="162" t="s">
        <v>1859</v>
      </c>
      <c r="B421" s="152"/>
      <c r="C421" s="152"/>
      <c r="D421" s="152"/>
      <c r="E421" s="152"/>
      <c r="F421" s="156"/>
      <c r="G421" s="116">
        <f>G415+G419</f>
        <v>0</v>
      </c>
      <c r="H421" s="102"/>
      <c r="I421" s="102"/>
      <c r="J421" s="102"/>
      <c r="K421" s="102"/>
    </row>
    <row r="422" spans="1:11" ht="12.75" customHeight="1">
      <c r="A422" s="151"/>
      <c r="B422" s="152"/>
      <c r="C422" s="152"/>
      <c r="D422" s="152"/>
      <c r="E422" s="152"/>
      <c r="F422" s="152"/>
      <c r="G422" s="153"/>
      <c r="H422" s="102"/>
      <c r="I422" s="102"/>
      <c r="J422" s="102"/>
      <c r="K422" s="102"/>
    </row>
    <row r="423" spans="1:11" ht="28.5" customHeight="1">
      <c r="A423" s="109" t="s">
        <v>1479</v>
      </c>
      <c r="B423" s="154" t="s">
        <v>1480</v>
      </c>
      <c r="C423" s="152"/>
      <c r="D423" s="152"/>
      <c r="E423" s="152"/>
      <c r="F423" s="152"/>
      <c r="G423" s="153"/>
      <c r="H423" s="110"/>
      <c r="I423" s="110"/>
      <c r="J423" s="110"/>
      <c r="K423" s="110"/>
    </row>
    <row r="424" spans="1:11" ht="12.75" customHeight="1">
      <c r="A424" s="111"/>
      <c r="B424" s="112" t="s">
        <v>1152</v>
      </c>
      <c r="C424" s="113" t="s">
        <v>1806</v>
      </c>
      <c r="D424" s="112" t="s">
        <v>1152</v>
      </c>
      <c r="E424" s="114" t="s">
        <v>1152</v>
      </c>
      <c r="F424" s="115" t="s">
        <v>1152</v>
      </c>
      <c r="G424" s="116" t="s">
        <v>1152</v>
      </c>
      <c r="H424" s="110"/>
      <c r="I424" s="110"/>
      <c r="J424" s="110"/>
      <c r="K424" s="110"/>
    </row>
    <row r="425" spans="1:11" ht="12.75" customHeight="1">
      <c r="A425" s="117" t="s">
        <v>24</v>
      </c>
      <c r="B425" s="118">
        <v>12</v>
      </c>
      <c r="C425" s="119" t="e">
        <f>IF($A425="GOINFRA",VLOOKUP($B425,[1]GOINFRA!$1:$1048576,2,FALSE),IF($A425="sinapi",VLOOKUP($B425,[1]SINAPI!$1:$1048576,2,FALSE),0))</f>
        <v>#N/A</v>
      </c>
      <c r="D425" s="118" t="e">
        <f>IF($A425="GOINFRA",VLOOKUP($B425,[1]GOINFRA!$1:$1048576,3,FALSE),IF($A425="sinapi",VLOOKUP($B425,[1]SINAPI!$1:$1048576,3,FALSE),0))</f>
        <v>#N/A</v>
      </c>
      <c r="E425" s="120">
        <v>1</v>
      </c>
      <c r="F425" s="121"/>
      <c r="G425" s="122">
        <f t="shared" ref="G425:G426" si="31">F425*E425</f>
        <v>0</v>
      </c>
      <c r="H425" s="102"/>
      <c r="I425" s="102"/>
      <c r="J425" s="102"/>
      <c r="K425" s="102"/>
    </row>
    <row r="426" spans="1:11" ht="12.75" customHeight="1">
      <c r="A426" s="117" t="s">
        <v>24</v>
      </c>
      <c r="B426" s="118">
        <v>8</v>
      </c>
      <c r="C426" s="119" t="e">
        <f>IF($A426="GOINFRA",VLOOKUP($B426,[1]GOINFRA!$1:$1048576,2,FALSE),IF($A426="sinapi",VLOOKUP($B426,[1]SINAPI!$1:$1048576,2,FALSE),0))</f>
        <v>#N/A</v>
      </c>
      <c r="D426" s="118" t="e">
        <f>IF($A426="GOINFRA",VLOOKUP($B426,[1]GOINFRA!$1:$1048576,3,FALSE),IF($A426="sinapi",VLOOKUP($B426,[1]SINAPI!$1:$1048576,3,FALSE),0))</f>
        <v>#N/A</v>
      </c>
      <c r="E426" s="120">
        <v>1</v>
      </c>
      <c r="F426" s="121"/>
      <c r="G426" s="122">
        <f t="shared" si="31"/>
        <v>0</v>
      </c>
      <c r="H426" s="102"/>
      <c r="I426" s="102"/>
      <c r="J426" s="102"/>
      <c r="K426" s="102"/>
    </row>
    <row r="427" spans="1:11" ht="12.75" customHeight="1">
      <c r="A427" s="155" t="s">
        <v>1807</v>
      </c>
      <c r="B427" s="152"/>
      <c r="C427" s="152"/>
      <c r="D427" s="152"/>
      <c r="E427" s="152"/>
      <c r="F427" s="156"/>
      <c r="G427" s="122">
        <f>SUM(G425:G426)</f>
        <v>0</v>
      </c>
      <c r="H427" s="102"/>
      <c r="I427" s="102"/>
      <c r="J427" s="102"/>
      <c r="K427" s="102"/>
    </row>
    <row r="428" spans="1:11" ht="12.75" customHeight="1">
      <c r="A428" s="111"/>
      <c r="B428" s="112" t="s">
        <v>1152</v>
      </c>
      <c r="C428" s="113" t="s">
        <v>1808</v>
      </c>
      <c r="D428" s="112" t="s">
        <v>1152</v>
      </c>
      <c r="E428" s="114" t="s">
        <v>1152</v>
      </c>
      <c r="F428" s="115" t="s">
        <v>1152</v>
      </c>
      <c r="G428" s="116" t="s">
        <v>1152</v>
      </c>
      <c r="H428" s="110"/>
      <c r="I428" s="110"/>
      <c r="J428" s="110"/>
      <c r="K428" s="110"/>
    </row>
    <row r="429" spans="1:11" ht="12.75" customHeight="1">
      <c r="A429" s="117" t="s">
        <v>191</v>
      </c>
      <c r="B429" s="118" t="s">
        <v>1152</v>
      </c>
      <c r="C429" s="119" t="s">
        <v>1860</v>
      </c>
      <c r="D429" s="118" t="s">
        <v>146</v>
      </c>
      <c r="E429" s="120">
        <v>1</v>
      </c>
      <c r="F429" s="121"/>
      <c r="G429" s="122">
        <f>F429*E429</f>
        <v>0</v>
      </c>
      <c r="H429" s="102"/>
      <c r="I429" s="102"/>
      <c r="J429" s="102"/>
      <c r="K429" s="102"/>
    </row>
    <row r="430" spans="1:11" ht="12.75" customHeight="1">
      <c r="A430" s="155" t="s">
        <v>1819</v>
      </c>
      <c r="B430" s="152"/>
      <c r="C430" s="152"/>
      <c r="D430" s="152"/>
      <c r="E430" s="152"/>
      <c r="F430" s="156"/>
      <c r="G430" s="122">
        <f>SUM(G429)</f>
        <v>0</v>
      </c>
      <c r="H430" s="102"/>
      <c r="I430" s="102"/>
      <c r="J430" s="102"/>
      <c r="K430" s="102"/>
    </row>
    <row r="431" spans="1:11" ht="12.75" customHeight="1">
      <c r="A431" s="151"/>
      <c r="B431" s="152"/>
      <c r="C431" s="152"/>
      <c r="D431" s="152"/>
      <c r="E431" s="152"/>
      <c r="F431" s="152"/>
      <c r="G431" s="153"/>
      <c r="H431" s="102"/>
      <c r="I431" s="102"/>
      <c r="J431" s="102"/>
      <c r="K431" s="102"/>
    </row>
    <row r="432" spans="1:11" ht="12.75" customHeight="1">
      <c r="A432" s="162" t="s">
        <v>1861</v>
      </c>
      <c r="B432" s="152"/>
      <c r="C432" s="152"/>
      <c r="D432" s="152"/>
      <c r="E432" s="152"/>
      <c r="F432" s="156"/>
      <c r="G432" s="116">
        <f>G427+G430</f>
        <v>0</v>
      </c>
      <c r="H432" s="102"/>
      <c r="I432" s="102"/>
      <c r="J432" s="102"/>
      <c r="K432" s="102"/>
    </row>
    <row r="433" spans="1:11" ht="12.75" customHeight="1">
      <c r="A433" s="151"/>
      <c r="B433" s="152"/>
      <c r="C433" s="152"/>
      <c r="D433" s="152"/>
      <c r="E433" s="152"/>
      <c r="F433" s="152"/>
      <c r="G433" s="153"/>
      <c r="H433" s="102"/>
      <c r="I433" s="102"/>
      <c r="J433" s="102"/>
      <c r="K433" s="102"/>
    </row>
    <row r="434" spans="1:11" ht="28.5" customHeight="1">
      <c r="A434" s="109" t="s">
        <v>1346</v>
      </c>
      <c r="B434" s="154" t="s">
        <v>1347</v>
      </c>
      <c r="C434" s="152"/>
      <c r="D434" s="152"/>
      <c r="E434" s="152"/>
      <c r="F434" s="152"/>
      <c r="G434" s="153"/>
      <c r="H434" s="110"/>
      <c r="I434" s="110"/>
      <c r="J434" s="110"/>
      <c r="K434" s="110"/>
    </row>
    <row r="435" spans="1:11" ht="12.75" customHeight="1">
      <c r="A435" s="111"/>
      <c r="B435" s="112" t="s">
        <v>1152</v>
      </c>
      <c r="C435" s="113" t="s">
        <v>1806</v>
      </c>
      <c r="D435" s="112" t="s">
        <v>1152</v>
      </c>
      <c r="E435" s="114" t="s">
        <v>1152</v>
      </c>
      <c r="F435" s="115" t="s">
        <v>1152</v>
      </c>
      <c r="G435" s="116" t="s">
        <v>1152</v>
      </c>
      <c r="H435" s="110"/>
      <c r="I435" s="110"/>
      <c r="J435" s="110"/>
      <c r="K435" s="110"/>
    </row>
    <row r="436" spans="1:11" ht="12.75" customHeight="1">
      <c r="A436" s="117" t="s">
        <v>24</v>
      </c>
      <c r="B436" s="118">
        <v>12</v>
      </c>
      <c r="C436" s="119" t="e">
        <f>IF($A436="GOINFRA",VLOOKUP($B436,[1]GOINFRA!$1:$1048576,2,FALSE),IF($A436="sinapi",VLOOKUP($B436,[1]SINAPI!$1:$1048576,2,FALSE),0))</f>
        <v>#N/A</v>
      </c>
      <c r="D436" s="118" t="e">
        <f>IF($A436="GOINFRA",VLOOKUP($B436,[1]GOINFRA!$1:$1048576,3,FALSE),IF($A436="sinapi",VLOOKUP($B436,[1]SINAPI!$1:$1048576,3,FALSE),0))</f>
        <v>#N/A</v>
      </c>
      <c r="E436" s="120">
        <v>2</v>
      </c>
      <c r="F436" s="121"/>
      <c r="G436" s="122">
        <f t="shared" ref="G436:G439" si="32">F436*E436</f>
        <v>0</v>
      </c>
      <c r="H436" s="102"/>
      <c r="I436" s="102"/>
      <c r="J436" s="102"/>
      <c r="K436" s="102"/>
    </row>
    <row r="437" spans="1:11" ht="12.75" customHeight="1">
      <c r="A437" s="117" t="s">
        <v>24</v>
      </c>
      <c r="B437" s="118">
        <v>8</v>
      </c>
      <c r="C437" s="119" t="e">
        <f>IF($A437="GOINFRA",VLOOKUP($B437,[1]GOINFRA!$1:$1048576,2,FALSE),IF($A437="sinapi",VLOOKUP($B437,[1]SINAPI!$1:$1048576,2,FALSE),0))</f>
        <v>#N/A</v>
      </c>
      <c r="D437" s="118" t="e">
        <f>IF($A437="GOINFRA",VLOOKUP($B437,[1]GOINFRA!$1:$1048576,3,FALSE),IF($A437="sinapi",VLOOKUP($B437,[1]SINAPI!$1:$1048576,3,FALSE),0))</f>
        <v>#N/A</v>
      </c>
      <c r="E437" s="120">
        <v>2</v>
      </c>
      <c r="F437" s="121"/>
      <c r="G437" s="122">
        <f t="shared" si="32"/>
        <v>0</v>
      </c>
      <c r="H437" s="102"/>
      <c r="I437" s="102"/>
      <c r="J437" s="102"/>
      <c r="K437" s="102"/>
    </row>
    <row r="438" spans="1:11" ht="12.75" customHeight="1">
      <c r="A438" s="117" t="s">
        <v>24</v>
      </c>
      <c r="B438" s="118">
        <v>5</v>
      </c>
      <c r="C438" s="119" t="e">
        <f>IF($A438="GOINFRA",VLOOKUP($B438,[1]GOINFRA!$1:$1048576,2,FALSE),IF($A438="sinapi",VLOOKUP($B438,[1]SINAPI!$1:$1048576,2,FALSE),0))</f>
        <v>#N/A</v>
      </c>
      <c r="D438" s="118" t="e">
        <f>IF($A438="GOINFRA",VLOOKUP($B438,[1]GOINFRA!$1:$1048576,3,FALSE),IF($A438="sinapi",VLOOKUP($B438,[1]SINAPI!$1:$1048576,3,FALSE),0))</f>
        <v>#N/A</v>
      </c>
      <c r="E438" s="120">
        <v>1</v>
      </c>
      <c r="F438" s="121"/>
      <c r="G438" s="122">
        <f t="shared" si="32"/>
        <v>0</v>
      </c>
      <c r="H438" s="102"/>
      <c r="I438" s="102"/>
      <c r="J438" s="102"/>
      <c r="K438" s="102"/>
    </row>
    <row r="439" spans="1:11" ht="12.75" customHeight="1">
      <c r="A439" s="117" t="s">
        <v>18</v>
      </c>
      <c r="B439" s="118">
        <v>88266</v>
      </c>
      <c r="C439" s="119" t="e">
        <f>IF($A439="GOINFRA",VLOOKUP($B439,[1]GOINFRA!$1:$1048576,2,FALSE),IF($A439="sinapi",VLOOKUP($B439,[1]SINAPI!$1:$1048576,2,FALSE),0))</f>
        <v>#N/A</v>
      </c>
      <c r="D439" s="118" t="e">
        <f>IF($A439="GOINFRA",VLOOKUP($B439,[1]GOINFRA!$1:$1048576,3,FALSE),IF($A439="sinapi",VLOOKUP($B439,[1]SINAPI!$1:$1048576,3,FALSE),0))</f>
        <v>#N/A</v>
      </c>
      <c r="E439" s="120">
        <v>2</v>
      </c>
      <c r="F439" s="121"/>
      <c r="G439" s="122">
        <f t="shared" si="32"/>
        <v>0</v>
      </c>
      <c r="H439" s="102"/>
      <c r="I439" s="102"/>
      <c r="J439" s="102"/>
      <c r="K439" s="102"/>
    </row>
    <row r="440" spans="1:11" ht="12.75" customHeight="1">
      <c r="A440" s="155" t="s">
        <v>1807</v>
      </c>
      <c r="B440" s="152"/>
      <c r="C440" s="152"/>
      <c r="D440" s="152"/>
      <c r="E440" s="152"/>
      <c r="F440" s="156"/>
      <c r="G440" s="122">
        <f>SUM(G436:G439)</f>
        <v>0</v>
      </c>
      <c r="H440" s="102"/>
      <c r="I440" s="102"/>
      <c r="J440" s="102"/>
      <c r="K440" s="102"/>
    </row>
    <row r="441" spans="1:11" ht="12.75" customHeight="1">
      <c r="A441" s="111"/>
      <c r="B441" s="112" t="s">
        <v>1152</v>
      </c>
      <c r="C441" s="113" t="s">
        <v>1808</v>
      </c>
      <c r="D441" s="112" t="s">
        <v>1152</v>
      </c>
      <c r="E441" s="114" t="s">
        <v>1152</v>
      </c>
      <c r="F441" s="115" t="s">
        <v>1152</v>
      </c>
      <c r="G441" s="116" t="s">
        <v>1152</v>
      </c>
      <c r="H441" s="110"/>
      <c r="I441" s="110"/>
      <c r="J441" s="110"/>
      <c r="K441" s="110"/>
    </row>
    <row r="442" spans="1:11" ht="12.75" customHeight="1">
      <c r="A442" s="117" t="s">
        <v>24</v>
      </c>
      <c r="B442" s="118">
        <v>3259</v>
      </c>
      <c r="C442" s="119" t="e">
        <f>IF($A442="GOINFRA",VLOOKUP($B442,[1]GOINFRA!$1:$1048576,2,FALSE),IF($A442="sinapi",VLOOKUP($B442,[1]SINAPI!$1:$1048576,2,FALSE),0))</f>
        <v>#N/A</v>
      </c>
      <c r="D442" s="118" t="e">
        <f>IF($A442="GOINFRA",VLOOKUP($B442,[1]GOINFRA!$1:$1048576,3,FALSE),IF($A442="sinapi",VLOOKUP($B442,[1]SINAPI!$1:$1048576,3,FALSE),0))</f>
        <v>#N/A</v>
      </c>
      <c r="E442" s="120">
        <v>4</v>
      </c>
      <c r="F442" s="121"/>
      <c r="G442" s="122">
        <f t="shared" ref="G442:G452" si="33">F442*E442</f>
        <v>0</v>
      </c>
      <c r="H442" s="102"/>
      <c r="I442" s="102"/>
      <c r="J442" s="102"/>
      <c r="K442" s="102"/>
    </row>
    <row r="443" spans="1:11" ht="12.75" customHeight="1">
      <c r="A443" s="117" t="s">
        <v>24</v>
      </c>
      <c r="B443" s="118">
        <v>3939</v>
      </c>
      <c r="C443" s="119" t="e">
        <f>IF($A443="GOINFRA",VLOOKUP($B443,[1]GOINFRA!$1:$1048576,2,FALSE),IF($A443="sinapi",VLOOKUP($B443,[1]SINAPI!$1:$1048576,2,FALSE),0))</f>
        <v>#N/A</v>
      </c>
      <c r="D443" s="118" t="e">
        <f>IF($A443="GOINFRA",VLOOKUP($B443,[1]GOINFRA!$1:$1048576,3,FALSE),IF($A443="sinapi",VLOOKUP($B443,[1]SINAPI!$1:$1048576,3,FALSE),0))</f>
        <v>#N/A</v>
      </c>
      <c r="E443" s="120">
        <v>1</v>
      </c>
      <c r="F443" s="121"/>
      <c r="G443" s="122">
        <f t="shared" si="33"/>
        <v>0</v>
      </c>
      <c r="H443" s="102"/>
      <c r="I443" s="102"/>
      <c r="J443" s="102"/>
      <c r="K443" s="102"/>
    </row>
    <row r="444" spans="1:11" ht="12.75" customHeight="1">
      <c r="A444" s="117" t="s">
        <v>24</v>
      </c>
      <c r="B444" s="118">
        <v>71450</v>
      </c>
      <c r="C444" s="119" t="e">
        <f>IF($A444="GOINFRA",VLOOKUP($B444,[1]GOINFRA!$1:$1048576,2,FALSE),IF($A444="sinapi",VLOOKUP($B444,[1]SINAPI!$1:$1048576,2,FALSE),0))</f>
        <v>#N/A</v>
      </c>
      <c r="D444" s="118" t="e">
        <f>IF($A444="GOINFRA",VLOOKUP($B444,[1]GOINFRA!$1:$1048576,3,FALSE),IF($A444="sinapi",VLOOKUP($B444,[1]SINAPI!$1:$1048576,3,FALSE),0))</f>
        <v>#N/A</v>
      </c>
      <c r="E444" s="120">
        <v>1</v>
      </c>
      <c r="F444" s="121"/>
      <c r="G444" s="122">
        <f t="shared" si="33"/>
        <v>0</v>
      </c>
      <c r="H444" s="102"/>
      <c r="I444" s="102"/>
      <c r="J444" s="102"/>
      <c r="K444" s="102"/>
    </row>
    <row r="445" spans="1:11" ht="12.75" customHeight="1">
      <c r="A445" s="117" t="s">
        <v>24</v>
      </c>
      <c r="B445" s="118">
        <v>3121</v>
      </c>
      <c r="C445" s="119" t="e">
        <f>IF($A445="GOINFRA",VLOOKUP($B445,[1]GOINFRA!$1:$1048576,2,FALSE),IF($A445="sinapi",VLOOKUP($B445,[1]SINAPI!$1:$1048576,2,FALSE),0))</f>
        <v>#N/A</v>
      </c>
      <c r="D445" s="118" t="e">
        <f>IF($A445="GOINFRA",VLOOKUP($B445,[1]GOINFRA!$1:$1048576,3,FALSE),IF($A445="sinapi",VLOOKUP($B445,[1]SINAPI!$1:$1048576,3,FALSE),0))</f>
        <v>#N/A</v>
      </c>
      <c r="E445" s="120">
        <v>2</v>
      </c>
      <c r="F445" s="121"/>
      <c r="G445" s="122">
        <f t="shared" si="33"/>
        <v>0</v>
      </c>
      <c r="H445" s="102"/>
      <c r="I445" s="102"/>
      <c r="J445" s="102"/>
      <c r="K445" s="102"/>
    </row>
    <row r="446" spans="1:11" ht="12.75" customHeight="1">
      <c r="A446" s="117" t="s">
        <v>24</v>
      </c>
      <c r="B446" s="118">
        <v>3118</v>
      </c>
      <c r="C446" s="119" t="e">
        <f>IF($A446="GOINFRA",VLOOKUP($B446,[1]GOINFRA!$1:$1048576,2,FALSE),IF($A446="sinapi",VLOOKUP($B446,[1]SINAPI!$1:$1048576,2,FALSE),0))</f>
        <v>#N/A</v>
      </c>
      <c r="D446" s="118" t="e">
        <f>IF($A446="GOINFRA",VLOOKUP($B446,[1]GOINFRA!$1:$1048576,3,FALSE),IF($A446="sinapi",VLOOKUP($B446,[1]SINAPI!$1:$1048576,3,FALSE),0))</f>
        <v>#N/A</v>
      </c>
      <c r="E446" s="120">
        <v>2</v>
      </c>
      <c r="F446" s="121"/>
      <c r="G446" s="122">
        <f t="shared" si="33"/>
        <v>0</v>
      </c>
      <c r="H446" s="102"/>
      <c r="I446" s="102"/>
      <c r="J446" s="102"/>
      <c r="K446" s="102"/>
    </row>
    <row r="447" spans="1:11" ht="12.75" customHeight="1">
      <c r="A447" s="117" t="s">
        <v>24</v>
      </c>
      <c r="B447" s="118">
        <v>3113</v>
      </c>
      <c r="C447" s="119" t="e">
        <f>IF($A447="GOINFRA",VLOOKUP($B447,[1]GOINFRA!$1:$1048576,2,FALSE),IF($A447="sinapi",VLOOKUP($B447,[1]SINAPI!$1:$1048576,2,FALSE),0))</f>
        <v>#N/A</v>
      </c>
      <c r="D447" s="118" t="e">
        <f>IF($A447="GOINFRA",VLOOKUP($B447,[1]GOINFRA!$1:$1048576,3,FALSE),IF($A447="sinapi",VLOOKUP($B447,[1]SINAPI!$1:$1048576,3,FALSE),0))</f>
        <v>#N/A</v>
      </c>
      <c r="E447" s="120">
        <v>2</v>
      </c>
      <c r="F447" s="121"/>
      <c r="G447" s="122">
        <f t="shared" si="33"/>
        <v>0</v>
      </c>
      <c r="H447" s="102"/>
      <c r="I447" s="102"/>
      <c r="J447" s="102"/>
      <c r="K447" s="102"/>
    </row>
    <row r="448" spans="1:11" ht="12.75" customHeight="1">
      <c r="A448" s="117" t="s">
        <v>24</v>
      </c>
      <c r="B448" s="118">
        <v>3468</v>
      </c>
      <c r="C448" s="119" t="e">
        <f>IF($A448="GOINFRA",VLOOKUP($B448,[1]GOINFRA!$1:$1048576,2,FALSE),IF($A448="sinapi",VLOOKUP($B448,[1]SINAPI!$1:$1048576,2,FALSE),0))</f>
        <v>#N/A</v>
      </c>
      <c r="D448" s="118" t="e">
        <f>IF($A448="GOINFRA",VLOOKUP($B448,[1]GOINFRA!$1:$1048576,3,FALSE),IF($A448="sinapi",VLOOKUP($B448,[1]SINAPI!$1:$1048576,3,FALSE),0))</f>
        <v>#N/A</v>
      </c>
      <c r="E448" s="120">
        <v>5</v>
      </c>
      <c r="F448" s="121"/>
      <c r="G448" s="122">
        <f t="shared" si="33"/>
        <v>0</v>
      </c>
      <c r="H448" s="102"/>
      <c r="I448" s="102"/>
      <c r="J448" s="102"/>
      <c r="K448" s="102"/>
    </row>
    <row r="449" spans="1:11" ht="12.75" customHeight="1">
      <c r="A449" s="117" t="s">
        <v>24</v>
      </c>
      <c r="B449" s="118">
        <v>3465</v>
      </c>
      <c r="C449" s="119" t="e">
        <f>IF($A449="GOINFRA",VLOOKUP($B449,[1]GOINFRA!$1:$1048576,2,FALSE),IF($A449="sinapi",VLOOKUP($B449,[1]SINAPI!$1:$1048576,2,FALSE),0))</f>
        <v>#N/A</v>
      </c>
      <c r="D449" s="118" t="e">
        <f>IF($A449="GOINFRA",VLOOKUP($B449,[1]GOINFRA!$1:$1048576,3,FALSE),IF($A449="sinapi",VLOOKUP($B449,[1]SINAPI!$1:$1048576,3,FALSE),0))</f>
        <v>#N/A</v>
      </c>
      <c r="E449" s="120">
        <v>7</v>
      </c>
      <c r="F449" s="121"/>
      <c r="G449" s="122">
        <f t="shared" si="33"/>
        <v>0</v>
      </c>
      <c r="H449" s="102"/>
      <c r="I449" s="102"/>
      <c r="J449" s="102"/>
      <c r="K449" s="102"/>
    </row>
    <row r="450" spans="1:11" ht="12.75" customHeight="1">
      <c r="A450" s="117" t="s">
        <v>24</v>
      </c>
      <c r="B450" s="118">
        <v>3460</v>
      </c>
      <c r="C450" s="119" t="e">
        <f>IF($A450="GOINFRA",VLOOKUP($B450,[1]GOINFRA!$1:$1048576,2,FALSE),IF($A450="sinapi",VLOOKUP($B450,[1]SINAPI!$1:$1048576,2,FALSE),0))</f>
        <v>#N/A</v>
      </c>
      <c r="D450" s="118" t="e">
        <f>IF($A450="GOINFRA",VLOOKUP($B450,[1]GOINFRA!$1:$1048576,3,FALSE),IF($A450="sinapi",VLOOKUP($B450,[1]SINAPI!$1:$1048576,3,FALSE),0))</f>
        <v>#N/A</v>
      </c>
      <c r="E450" s="120">
        <v>4</v>
      </c>
      <c r="F450" s="121"/>
      <c r="G450" s="122">
        <f t="shared" si="33"/>
        <v>0</v>
      </c>
      <c r="H450" s="102"/>
      <c r="I450" s="102"/>
      <c r="J450" s="102"/>
      <c r="K450" s="102"/>
    </row>
    <row r="451" spans="1:11" ht="12.75" customHeight="1">
      <c r="A451" s="117" t="s">
        <v>24</v>
      </c>
      <c r="B451" s="118">
        <v>72170</v>
      </c>
      <c r="C451" s="119" t="e">
        <f>IF($A451="GOINFRA",VLOOKUP($B451,[1]GOINFRA!$1:$1048576,2,FALSE),IF($A451="sinapi",VLOOKUP($B451,[1]SINAPI!$1:$1048576,2,FALSE),0))</f>
        <v>#N/A</v>
      </c>
      <c r="D451" s="118" t="e">
        <f>IF($A451="GOINFRA",VLOOKUP($B451,[1]GOINFRA!$1:$1048576,3,FALSE),IF($A451="sinapi",VLOOKUP($B451,[1]SINAPI!$1:$1048576,3,FALSE),0))</f>
        <v>#N/A</v>
      </c>
      <c r="E451" s="120">
        <v>1</v>
      </c>
      <c r="F451" s="121"/>
      <c r="G451" s="122">
        <f t="shared" si="33"/>
        <v>0</v>
      </c>
      <c r="H451" s="102"/>
      <c r="I451" s="102"/>
      <c r="J451" s="102"/>
      <c r="K451" s="102"/>
    </row>
    <row r="452" spans="1:11" ht="12.75" customHeight="1">
      <c r="A452" s="117" t="s">
        <v>191</v>
      </c>
      <c r="B452" s="118" t="s">
        <v>1152</v>
      </c>
      <c r="C452" s="119" t="s">
        <v>1827</v>
      </c>
      <c r="D452" s="118" t="s">
        <v>146</v>
      </c>
      <c r="E452" s="120">
        <v>1</v>
      </c>
      <c r="F452" s="121"/>
      <c r="G452" s="122">
        <f t="shared" si="33"/>
        <v>0</v>
      </c>
      <c r="H452" s="102"/>
      <c r="I452" s="102"/>
      <c r="J452" s="102"/>
      <c r="K452" s="102"/>
    </row>
    <row r="453" spans="1:11" ht="12.75" customHeight="1">
      <c r="A453" s="155" t="s">
        <v>1819</v>
      </c>
      <c r="B453" s="152"/>
      <c r="C453" s="152"/>
      <c r="D453" s="152"/>
      <c r="E453" s="152"/>
      <c r="F453" s="156"/>
      <c r="G453" s="122">
        <f>SUM(G442:G452)</f>
        <v>0</v>
      </c>
      <c r="H453" s="102"/>
      <c r="I453" s="102"/>
      <c r="J453" s="102"/>
      <c r="K453" s="102"/>
    </row>
    <row r="454" spans="1:11" ht="12.75" customHeight="1">
      <c r="A454" s="151"/>
      <c r="B454" s="152"/>
      <c r="C454" s="152"/>
      <c r="D454" s="152"/>
      <c r="E454" s="152"/>
      <c r="F454" s="152"/>
      <c r="G454" s="153"/>
      <c r="H454" s="102"/>
      <c r="I454" s="102"/>
      <c r="J454" s="102"/>
      <c r="K454" s="102"/>
    </row>
    <row r="455" spans="1:11" ht="12.75" customHeight="1">
      <c r="A455" s="162" t="s">
        <v>1862</v>
      </c>
      <c r="B455" s="152"/>
      <c r="C455" s="152"/>
      <c r="D455" s="152"/>
      <c r="E455" s="152"/>
      <c r="F455" s="156"/>
      <c r="G455" s="116">
        <f>G440+G453</f>
        <v>0</v>
      </c>
      <c r="H455" s="102"/>
      <c r="I455" s="102"/>
      <c r="J455" s="102"/>
      <c r="K455" s="102"/>
    </row>
    <row r="456" spans="1:11" ht="12.75" customHeight="1">
      <c r="A456" s="151"/>
      <c r="B456" s="152"/>
      <c r="C456" s="152"/>
      <c r="D456" s="152"/>
      <c r="E456" s="152"/>
      <c r="F456" s="152"/>
      <c r="G456" s="153"/>
      <c r="H456" s="102"/>
      <c r="I456" s="102"/>
      <c r="J456" s="102"/>
      <c r="K456" s="102"/>
    </row>
    <row r="457" spans="1:11" ht="21" customHeight="1">
      <c r="A457" s="109" t="s">
        <v>1615</v>
      </c>
      <c r="B457" s="154" t="s">
        <v>1616</v>
      </c>
      <c r="C457" s="152"/>
      <c r="D457" s="152"/>
      <c r="E457" s="152"/>
      <c r="F457" s="152"/>
      <c r="G457" s="153"/>
      <c r="H457" s="110"/>
      <c r="I457" s="110"/>
      <c r="J457" s="110"/>
      <c r="K457" s="110"/>
    </row>
    <row r="458" spans="1:11" ht="12.75" customHeight="1">
      <c r="A458" s="111"/>
      <c r="B458" s="112" t="s">
        <v>1152</v>
      </c>
      <c r="C458" s="113" t="s">
        <v>1806</v>
      </c>
      <c r="D458" s="112" t="s">
        <v>1152</v>
      </c>
      <c r="E458" s="114" t="s">
        <v>1152</v>
      </c>
      <c r="F458" s="115" t="s">
        <v>1152</v>
      </c>
      <c r="G458" s="116" t="s">
        <v>1152</v>
      </c>
      <c r="H458" s="110"/>
      <c r="I458" s="110"/>
      <c r="J458" s="110"/>
      <c r="K458" s="110"/>
    </row>
    <row r="459" spans="1:11" ht="12.75" customHeight="1">
      <c r="A459" s="117" t="s">
        <v>24</v>
      </c>
      <c r="B459" s="118">
        <v>12</v>
      </c>
      <c r="C459" s="119" t="e">
        <f>IF($A459="GOINFRA",VLOOKUP($B459,[1]GOINFRA!$1:$1048576,2,FALSE),IF($A459="sinapi",VLOOKUP($B459,[1]SINAPI!$1:$1048576,2,FALSE),0))</f>
        <v>#N/A</v>
      </c>
      <c r="D459" s="118" t="e">
        <f>IF($A459="GOINFRA",VLOOKUP($B459,[1]GOINFRA!$1:$1048576,3,FALSE),IF($A459="sinapi",VLOOKUP($B459,[1]SINAPI!$1:$1048576,3,FALSE),0))</f>
        <v>#N/A</v>
      </c>
      <c r="E459" s="120">
        <v>8</v>
      </c>
      <c r="F459" s="121"/>
      <c r="G459" s="122">
        <f t="shared" ref="G459:G463" si="34">F459*E459</f>
        <v>0</v>
      </c>
      <c r="H459" s="102"/>
      <c r="I459" s="102"/>
      <c r="J459" s="102"/>
      <c r="K459" s="102"/>
    </row>
    <row r="460" spans="1:11" ht="12.75" customHeight="1">
      <c r="A460" s="117" t="s">
        <v>24</v>
      </c>
      <c r="B460" s="118">
        <v>8</v>
      </c>
      <c r="C460" s="119" t="e">
        <f>IF($A460="GOINFRA",VLOOKUP($B460,[1]GOINFRA!$1:$1048576,2,FALSE),IF($A460="sinapi",VLOOKUP($B460,[1]SINAPI!$1:$1048576,2,FALSE),0))</f>
        <v>#N/A</v>
      </c>
      <c r="D460" s="118" t="e">
        <f>IF($A460="GOINFRA",VLOOKUP($B460,[1]GOINFRA!$1:$1048576,3,FALSE),IF($A460="sinapi",VLOOKUP($B460,[1]SINAPI!$1:$1048576,3,FALSE),0))</f>
        <v>#N/A</v>
      </c>
      <c r="E460" s="120">
        <v>8</v>
      </c>
      <c r="F460" s="121"/>
      <c r="G460" s="122">
        <f t="shared" si="34"/>
        <v>0</v>
      </c>
      <c r="H460" s="102"/>
      <c r="I460" s="102"/>
      <c r="J460" s="102"/>
      <c r="K460" s="102"/>
    </row>
    <row r="461" spans="1:11" ht="12.75" customHeight="1">
      <c r="A461" s="117" t="s">
        <v>24</v>
      </c>
      <c r="B461" s="118">
        <v>5</v>
      </c>
      <c r="C461" s="119" t="e">
        <f>IF($A461="GOINFRA",VLOOKUP($B461,[1]GOINFRA!$1:$1048576,2,FALSE),IF($A461="sinapi",VLOOKUP($B461,[1]SINAPI!$1:$1048576,2,FALSE),0))</f>
        <v>#N/A</v>
      </c>
      <c r="D461" s="118" t="e">
        <f>IF($A461="GOINFRA",VLOOKUP($B461,[1]GOINFRA!$1:$1048576,3,FALSE),IF($A461="sinapi",VLOOKUP($B461,[1]SINAPI!$1:$1048576,3,FALSE),0))</f>
        <v>#N/A</v>
      </c>
      <c r="E461" s="120">
        <v>6</v>
      </c>
      <c r="F461" s="121"/>
      <c r="G461" s="122">
        <f t="shared" si="34"/>
        <v>0</v>
      </c>
      <c r="H461" s="102"/>
      <c r="I461" s="102"/>
      <c r="J461" s="102"/>
      <c r="K461" s="102"/>
    </row>
    <row r="462" spans="1:11" ht="12.75" customHeight="1">
      <c r="A462" s="117" t="s">
        <v>24</v>
      </c>
      <c r="B462" s="118">
        <v>51025</v>
      </c>
      <c r="C462" s="119" t="e">
        <f>IF($A462="GOINFRA",VLOOKUP($B462,[1]GOINFRA!$1:$1048576,2,FALSE),IF($A462="sinapi",VLOOKUP($B462,[1]SINAPI!$1:$1048576,2,FALSE),0))</f>
        <v>#N/A</v>
      </c>
      <c r="D462" s="118" t="e">
        <f>IF($A462="GOINFRA",VLOOKUP($B462,[1]GOINFRA!$1:$1048576,3,FALSE),IF($A462="sinapi",VLOOKUP($B462,[1]SINAPI!$1:$1048576,3,FALSE),0))</f>
        <v>#N/A</v>
      </c>
      <c r="E462" s="120">
        <v>0.15</v>
      </c>
      <c r="F462" s="121"/>
      <c r="G462" s="122">
        <f t="shared" si="34"/>
        <v>0</v>
      </c>
      <c r="H462" s="102"/>
      <c r="I462" s="102"/>
      <c r="J462" s="102"/>
      <c r="K462" s="102"/>
    </row>
    <row r="463" spans="1:11" ht="12.75" customHeight="1">
      <c r="A463" s="117" t="s">
        <v>24</v>
      </c>
      <c r="B463" s="118">
        <v>51026</v>
      </c>
      <c r="C463" s="119" t="e">
        <f>IF($A463="GOINFRA",VLOOKUP($B463,[1]GOINFRA!$1:$1048576,2,FALSE),IF($A463="sinapi",VLOOKUP($B463,[1]SINAPI!$1:$1048576,2,FALSE),0))</f>
        <v>#N/A</v>
      </c>
      <c r="D463" s="118" t="e">
        <f>IF($A463="GOINFRA",VLOOKUP($B463,[1]GOINFRA!$1:$1048576,3,FALSE),IF($A463="sinapi",VLOOKUP($B463,[1]SINAPI!$1:$1048576,3,FALSE),0))</f>
        <v>#N/A</v>
      </c>
      <c r="E463" s="120">
        <v>0.15</v>
      </c>
      <c r="F463" s="121"/>
      <c r="G463" s="122">
        <f t="shared" si="34"/>
        <v>0</v>
      </c>
      <c r="H463" s="102"/>
      <c r="I463" s="102"/>
      <c r="J463" s="102"/>
      <c r="K463" s="102"/>
    </row>
    <row r="464" spans="1:11" ht="12.75" customHeight="1">
      <c r="A464" s="155" t="s">
        <v>1807</v>
      </c>
      <c r="B464" s="152"/>
      <c r="C464" s="152"/>
      <c r="D464" s="152"/>
      <c r="E464" s="152"/>
      <c r="F464" s="156"/>
      <c r="G464" s="122">
        <f>SUM(G459:G463)</f>
        <v>0</v>
      </c>
      <c r="H464" s="102"/>
      <c r="I464" s="102"/>
      <c r="J464" s="102"/>
      <c r="K464" s="102"/>
    </row>
    <row r="465" spans="1:11" ht="12.75" customHeight="1">
      <c r="A465" s="111"/>
      <c r="B465" s="112" t="s">
        <v>1152</v>
      </c>
      <c r="C465" s="113" t="s">
        <v>1808</v>
      </c>
      <c r="D465" s="112" t="s">
        <v>1152</v>
      </c>
      <c r="E465" s="114" t="s">
        <v>1152</v>
      </c>
      <c r="F465" s="115" t="s">
        <v>1152</v>
      </c>
      <c r="G465" s="116" t="s">
        <v>1152</v>
      </c>
      <c r="H465" s="110"/>
      <c r="I465" s="110"/>
      <c r="J465" s="110"/>
      <c r="K465" s="110"/>
    </row>
    <row r="466" spans="1:11" ht="12.75" customHeight="1">
      <c r="A466" s="117" t="s">
        <v>18</v>
      </c>
      <c r="B466" s="118">
        <v>39746</v>
      </c>
      <c r="C466" s="119" t="e">
        <f>IF($A466="GOINFRA",VLOOKUP($B466,[1]GOINFRA!$1:$1048576,2,FALSE),IF($A466="sinapi",VLOOKUP($B466,[1]SINAPI!$1:$1048576,2,FALSE),0))</f>
        <v>#N/A</v>
      </c>
      <c r="D466" s="118" t="e">
        <f>IF($A466="GOINFRA",VLOOKUP($B466,[1]GOINFRA!$1:$1048576,3,FALSE),IF($A466="sinapi",VLOOKUP($B466,[1]SINAPI!$1:$1048576,3,FALSE),0))</f>
        <v>#N/A</v>
      </c>
      <c r="E466" s="120">
        <v>4</v>
      </c>
      <c r="F466" s="121"/>
      <c r="G466" s="122">
        <f t="shared" ref="G466:G475" si="35">F466*E466</f>
        <v>0</v>
      </c>
      <c r="H466" s="102"/>
      <c r="I466" s="102"/>
      <c r="J466" s="102"/>
      <c r="K466" s="102"/>
    </row>
    <row r="467" spans="1:11" ht="12.75" customHeight="1">
      <c r="A467" s="117" t="s">
        <v>24</v>
      </c>
      <c r="B467" s="118">
        <v>3831</v>
      </c>
      <c r="C467" s="119" t="e">
        <f>IF($A467="GOINFRA",VLOOKUP($B467,[1]GOINFRA!$1:$1048576,2,FALSE),IF($A467="sinapi",VLOOKUP($B467,[1]SINAPI!$1:$1048576,2,FALSE),0))</f>
        <v>#N/A</v>
      </c>
      <c r="D467" s="118" t="e">
        <f>IF($A467="GOINFRA",VLOOKUP($B467,[1]GOINFRA!$1:$1048576,3,FALSE),IF($A467="sinapi",VLOOKUP($B467,[1]SINAPI!$1:$1048576,3,FALSE),0))</f>
        <v>#N/A</v>
      </c>
      <c r="E467" s="120">
        <v>6</v>
      </c>
      <c r="F467" s="121"/>
      <c r="G467" s="122">
        <f t="shared" si="35"/>
        <v>0</v>
      </c>
      <c r="H467" s="102"/>
      <c r="I467" s="102"/>
      <c r="J467" s="102"/>
      <c r="K467" s="102"/>
    </row>
    <row r="468" spans="1:11" ht="12.75" customHeight="1">
      <c r="A468" s="117" t="s">
        <v>24</v>
      </c>
      <c r="B468" s="118">
        <v>3923</v>
      </c>
      <c r="C468" s="119" t="e">
        <f>IF($A468="GOINFRA",VLOOKUP($B468,[1]GOINFRA!$1:$1048576,2,FALSE),IF($A468="sinapi",VLOOKUP($B468,[1]SINAPI!$1:$1048576,2,FALSE),0))</f>
        <v>#N/A</v>
      </c>
      <c r="D468" s="118" t="e">
        <f>IF($A468="GOINFRA",VLOOKUP($B468,[1]GOINFRA!$1:$1048576,3,FALSE),IF($A468="sinapi",VLOOKUP($B468,[1]SINAPI!$1:$1048576,3,FALSE),0))</f>
        <v>#N/A</v>
      </c>
      <c r="E468" s="120">
        <v>2</v>
      </c>
      <c r="F468" s="121"/>
      <c r="G468" s="122">
        <f t="shared" si="35"/>
        <v>0</v>
      </c>
      <c r="H468" s="102"/>
      <c r="I468" s="102"/>
      <c r="J468" s="102"/>
      <c r="K468" s="102"/>
    </row>
    <row r="469" spans="1:11" ht="12.75" customHeight="1">
      <c r="A469" s="117" t="s">
        <v>24</v>
      </c>
      <c r="B469" s="118">
        <v>3330</v>
      </c>
      <c r="C469" s="119" t="e">
        <f>IF($A469="GOINFRA",VLOOKUP($B469,[1]GOINFRA!$1:$1048576,2,FALSE),IF($A469="sinapi",VLOOKUP($B469,[1]SINAPI!$1:$1048576,2,FALSE),0))</f>
        <v>#N/A</v>
      </c>
      <c r="D469" s="118" t="e">
        <f>IF($A469="GOINFRA",VLOOKUP($B469,[1]GOINFRA!$1:$1048576,3,FALSE),IF($A469="sinapi",VLOOKUP($B469,[1]SINAPI!$1:$1048576,3,FALSE),0))</f>
        <v>#N/A</v>
      </c>
      <c r="E469" s="120">
        <v>1</v>
      </c>
      <c r="F469" s="121"/>
      <c r="G469" s="122">
        <f t="shared" si="35"/>
        <v>0</v>
      </c>
      <c r="H469" s="102"/>
      <c r="I469" s="102"/>
      <c r="J469" s="102"/>
      <c r="K469" s="102"/>
    </row>
    <row r="470" spans="1:11" ht="12.75" customHeight="1">
      <c r="A470" s="117" t="s">
        <v>24</v>
      </c>
      <c r="B470" s="118">
        <v>3098</v>
      </c>
      <c r="C470" s="119" t="e">
        <f>IF($A470="GOINFRA",VLOOKUP($B470,[1]GOINFRA!$1:$1048576,2,FALSE),IF($A470="sinapi",VLOOKUP($B470,[1]SINAPI!$1:$1048576,2,FALSE),0))</f>
        <v>#N/A</v>
      </c>
      <c r="D470" s="118" t="e">
        <f>IF($A470="GOINFRA",VLOOKUP($B470,[1]GOINFRA!$1:$1048576,3,FALSE),IF($A470="sinapi",VLOOKUP($B470,[1]SINAPI!$1:$1048576,3,FALSE),0))</f>
        <v>#N/A</v>
      </c>
      <c r="E470" s="120">
        <v>2</v>
      </c>
      <c r="F470" s="121"/>
      <c r="G470" s="122">
        <f t="shared" si="35"/>
        <v>0</v>
      </c>
      <c r="H470" s="102"/>
      <c r="I470" s="102"/>
      <c r="J470" s="102"/>
      <c r="K470" s="102"/>
    </row>
    <row r="471" spans="1:11" ht="12.75" customHeight="1">
      <c r="A471" s="117" t="s">
        <v>24</v>
      </c>
      <c r="B471" s="118">
        <v>3461</v>
      </c>
      <c r="C471" s="119" t="e">
        <f>IF($A471="GOINFRA",VLOOKUP($B471,[1]GOINFRA!$1:$1048576,2,FALSE),IF($A471="sinapi",VLOOKUP($B471,[1]SINAPI!$1:$1048576,2,FALSE),0))</f>
        <v>#N/A</v>
      </c>
      <c r="D471" s="118" t="e">
        <f>IF($A471="GOINFRA",VLOOKUP($B471,[1]GOINFRA!$1:$1048576,3,FALSE),IF($A471="sinapi",VLOOKUP($B471,[1]SINAPI!$1:$1048576,3,FALSE),0))</f>
        <v>#N/A</v>
      </c>
      <c r="E471" s="120">
        <v>1</v>
      </c>
      <c r="F471" s="121"/>
      <c r="G471" s="122">
        <f t="shared" si="35"/>
        <v>0</v>
      </c>
      <c r="H471" s="102"/>
      <c r="I471" s="102"/>
      <c r="J471" s="102"/>
      <c r="K471" s="102"/>
    </row>
    <row r="472" spans="1:11" ht="12.75" customHeight="1">
      <c r="A472" s="117" t="s">
        <v>24</v>
      </c>
      <c r="B472" s="118">
        <v>3320</v>
      </c>
      <c r="C472" s="119" t="e">
        <f>IF($A472="GOINFRA",VLOOKUP($B472,[1]GOINFRA!$1:$1048576,2,FALSE),IF($A472="sinapi",VLOOKUP($B472,[1]SINAPI!$1:$1048576,2,FALSE),0))</f>
        <v>#N/A</v>
      </c>
      <c r="D472" s="118" t="e">
        <f>IF($A472="GOINFRA",VLOOKUP($B472,[1]GOINFRA!$1:$1048576,3,FALSE),IF($A472="sinapi",VLOOKUP($B472,[1]SINAPI!$1:$1048576,3,FALSE),0))</f>
        <v>#N/A</v>
      </c>
      <c r="E472" s="120">
        <v>0.1</v>
      </c>
      <c r="F472" s="121"/>
      <c r="G472" s="122">
        <f t="shared" si="35"/>
        <v>0</v>
      </c>
      <c r="H472" s="102"/>
      <c r="I472" s="102"/>
      <c r="J472" s="102"/>
      <c r="K472" s="102"/>
    </row>
    <row r="473" spans="1:11" ht="12.75" customHeight="1">
      <c r="A473" s="117" t="s">
        <v>24</v>
      </c>
      <c r="B473" s="118">
        <v>3318</v>
      </c>
      <c r="C473" s="119" t="e">
        <f>IF($A473="GOINFRA",VLOOKUP($B473,[1]GOINFRA!$1:$1048576,2,FALSE),IF($A473="sinapi",VLOOKUP($B473,[1]SINAPI!$1:$1048576,2,FALSE),0))</f>
        <v>#N/A</v>
      </c>
      <c r="D473" s="118" t="e">
        <f>IF($A473="GOINFRA",VLOOKUP($B473,[1]GOINFRA!$1:$1048576,3,FALSE),IF($A473="sinapi",VLOOKUP($B473,[1]SINAPI!$1:$1048576,3,FALSE),0))</f>
        <v>#N/A</v>
      </c>
      <c r="E473" s="120">
        <v>0.05</v>
      </c>
      <c r="F473" s="121"/>
      <c r="G473" s="122">
        <f t="shared" si="35"/>
        <v>0</v>
      </c>
      <c r="H473" s="102"/>
      <c r="I473" s="102"/>
      <c r="J473" s="102"/>
      <c r="K473" s="102"/>
    </row>
    <row r="474" spans="1:11" ht="12.75" customHeight="1">
      <c r="A474" s="117" t="s">
        <v>191</v>
      </c>
      <c r="B474" s="118" t="s">
        <v>1152</v>
      </c>
      <c r="C474" s="119" t="s">
        <v>1863</v>
      </c>
      <c r="D474" s="118" t="s">
        <v>146</v>
      </c>
      <c r="E474" s="120">
        <v>2</v>
      </c>
      <c r="F474" s="121"/>
      <c r="G474" s="122">
        <f t="shared" si="35"/>
        <v>0</v>
      </c>
      <c r="H474" s="102"/>
      <c r="I474" s="102"/>
      <c r="J474" s="102"/>
      <c r="K474" s="102"/>
    </row>
    <row r="475" spans="1:11" ht="385.5" customHeight="1">
      <c r="A475" s="157" t="s">
        <v>191</v>
      </c>
      <c r="B475" s="157" t="s">
        <v>1152</v>
      </c>
      <c r="C475" s="159" t="s">
        <v>1864</v>
      </c>
      <c r="D475" s="157" t="s">
        <v>146</v>
      </c>
      <c r="E475" s="160">
        <v>1</v>
      </c>
      <c r="F475" s="161"/>
      <c r="G475" s="161">
        <f t="shared" si="35"/>
        <v>0</v>
      </c>
      <c r="H475" s="102"/>
      <c r="I475" s="102"/>
      <c r="J475" s="102"/>
      <c r="K475" s="102"/>
    </row>
    <row r="476" spans="1:11" ht="53.25" customHeight="1">
      <c r="A476" s="158"/>
      <c r="B476" s="158"/>
      <c r="C476" s="158"/>
      <c r="D476" s="158"/>
      <c r="E476" s="158"/>
      <c r="F476" s="158"/>
      <c r="G476" s="158"/>
      <c r="H476" s="102"/>
      <c r="I476" s="102"/>
      <c r="J476" s="102"/>
      <c r="K476" s="102"/>
    </row>
    <row r="477" spans="1:11" ht="12.75" customHeight="1">
      <c r="A477" s="155" t="s">
        <v>1819</v>
      </c>
      <c r="B477" s="152"/>
      <c r="C477" s="152"/>
      <c r="D477" s="152"/>
      <c r="E477" s="152"/>
      <c r="F477" s="156"/>
      <c r="G477" s="122">
        <f>SUM(G466:G475)</f>
        <v>0</v>
      </c>
      <c r="H477" s="102"/>
      <c r="I477" s="102"/>
      <c r="J477" s="102"/>
      <c r="K477" s="102"/>
    </row>
    <row r="478" spans="1:11" ht="12.75" customHeight="1">
      <c r="A478" s="151"/>
      <c r="B478" s="152"/>
      <c r="C478" s="152"/>
      <c r="D478" s="152"/>
      <c r="E478" s="152"/>
      <c r="F478" s="152"/>
      <c r="G478" s="153"/>
      <c r="H478" s="102"/>
      <c r="I478" s="102"/>
      <c r="J478" s="102"/>
      <c r="K478" s="102"/>
    </row>
    <row r="479" spans="1:11" ht="12.75" customHeight="1">
      <c r="A479" s="162" t="s">
        <v>1865</v>
      </c>
      <c r="B479" s="152"/>
      <c r="C479" s="152"/>
      <c r="D479" s="152"/>
      <c r="E479" s="152"/>
      <c r="F479" s="156"/>
      <c r="G479" s="116">
        <f>G464+G477</f>
        <v>0</v>
      </c>
      <c r="H479" s="102"/>
      <c r="I479" s="102"/>
      <c r="J479" s="102"/>
      <c r="K479" s="102"/>
    </row>
    <row r="480" spans="1:11" ht="12.75" customHeight="1">
      <c r="A480" s="151"/>
      <c r="B480" s="152"/>
      <c r="C480" s="152"/>
      <c r="D480" s="152"/>
      <c r="E480" s="152"/>
      <c r="F480" s="152"/>
      <c r="G480" s="153"/>
      <c r="H480" s="102"/>
      <c r="I480" s="102"/>
      <c r="J480" s="102"/>
      <c r="K480" s="102"/>
    </row>
    <row r="481" spans="1:11" ht="21" customHeight="1">
      <c r="A481" s="109" t="s">
        <v>1618</v>
      </c>
      <c r="B481" s="154" t="s">
        <v>1619</v>
      </c>
      <c r="C481" s="152"/>
      <c r="D481" s="152"/>
      <c r="E481" s="152"/>
      <c r="F481" s="152"/>
      <c r="G481" s="153"/>
      <c r="H481" s="110"/>
      <c r="I481" s="110"/>
      <c r="J481" s="110"/>
      <c r="K481" s="110"/>
    </row>
    <row r="482" spans="1:11" ht="12.75" customHeight="1">
      <c r="A482" s="111"/>
      <c r="B482" s="112" t="s">
        <v>1152</v>
      </c>
      <c r="C482" s="113" t="s">
        <v>1806</v>
      </c>
      <c r="D482" s="112" t="s">
        <v>1152</v>
      </c>
      <c r="E482" s="114" t="s">
        <v>1152</v>
      </c>
      <c r="F482" s="115" t="s">
        <v>1152</v>
      </c>
      <c r="G482" s="116" t="s">
        <v>1152</v>
      </c>
      <c r="H482" s="110"/>
      <c r="I482" s="110"/>
      <c r="J482" s="110"/>
      <c r="K482" s="110"/>
    </row>
    <row r="483" spans="1:11" ht="12.75" customHeight="1">
      <c r="A483" s="117" t="s">
        <v>24</v>
      </c>
      <c r="B483" s="118">
        <v>12</v>
      </c>
      <c r="C483" s="119" t="e">
        <f>IF($A483="GOINFRA",VLOOKUP($B483,[1]GOINFRA!$1:$1048576,2,FALSE),IF($A483="sinapi",VLOOKUP($B483,[1]SINAPI!$1:$1048576,2,FALSE),0))</f>
        <v>#N/A</v>
      </c>
      <c r="D483" s="118" t="e">
        <f>IF($A483="GOINFRA",VLOOKUP($B483,[1]GOINFRA!$1:$1048576,3,FALSE),IF($A483="sinapi",VLOOKUP($B483,[1]SINAPI!$1:$1048576,3,FALSE),0))</f>
        <v>#N/A</v>
      </c>
      <c r="E483" s="120">
        <v>8</v>
      </c>
      <c r="F483" s="121"/>
      <c r="G483" s="122">
        <f t="shared" ref="G483:G488" si="36">F483*E483</f>
        <v>0</v>
      </c>
      <c r="H483" s="102"/>
      <c r="I483" s="102"/>
      <c r="J483" s="102"/>
      <c r="K483" s="102"/>
    </row>
    <row r="484" spans="1:11" ht="12.75" customHeight="1">
      <c r="A484" s="117" t="s">
        <v>24</v>
      </c>
      <c r="B484" s="118">
        <v>8</v>
      </c>
      <c r="C484" s="119" t="e">
        <f>IF($A484="GOINFRA",VLOOKUP($B484,[1]GOINFRA!$1:$1048576,2,FALSE),IF($A484="sinapi",VLOOKUP($B484,[1]SINAPI!$1:$1048576,2,FALSE),0))</f>
        <v>#N/A</v>
      </c>
      <c r="D484" s="118" t="e">
        <f>IF($A484="GOINFRA",VLOOKUP($B484,[1]GOINFRA!$1:$1048576,3,FALSE),IF($A484="sinapi",VLOOKUP($B484,[1]SINAPI!$1:$1048576,3,FALSE),0))</f>
        <v>#N/A</v>
      </c>
      <c r="E484" s="120">
        <v>8</v>
      </c>
      <c r="F484" s="121"/>
      <c r="G484" s="122">
        <f t="shared" si="36"/>
        <v>0</v>
      </c>
      <c r="H484" s="102"/>
      <c r="I484" s="102"/>
      <c r="J484" s="102"/>
      <c r="K484" s="102"/>
    </row>
    <row r="485" spans="1:11" ht="12.75" customHeight="1">
      <c r="A485" s="117" t="s">
        <v>24</v>
      </c>
      <c r="B485" s="118">
        <v>5</v>
      </c>
      <c r="C485" s="119" t="e">
        <f>IF($A485="GOINFRA",VLOOKUP($B485,[1]GOINFRA!$1:$1048576,2,FALSE),IF($A485="sinapi",VLOOKUP($B485,[1]SINAPI!$1:$1048576,2,FALSE),0))</f>
        <v>#N/A</v>
      </c>
      <c r="D485" s="118" t="e">
        <f>IF($A485="GOINFRA",VLOOKUP($B485,[1]GOINFRA!$1:$1048576,3,FALSE),IF($A485="sinapi",VLOOKUP($B485,[1]SINAPI!$1:$1048576,3,FALSE),0))</f>
        <v>#N/A</v>
      </c>
      <c r="E485" s="120">
        <v>6</v>
      </c>
      <c r="F485" s="121"/>
      <c r="G485" s="122">
        <f t="shared" si="36"/>
        <v>0</v>
      </c>
      <c r="H485" s="102"/>
      <c r="I485" s="102"/>
      <c r="J485" s="102"/>
      <c r="K485" s="102"/>
    </row>
    <row r="486" spans="1:11" ht="12.75" customHeight="1">
      <c r="A486" s="117" t="s">
        <v>24</v>
      </c>
      <c r="B486" s="118">
        <v>51025</v>
      </c>
      <c r="C486" s="119" t="e">
        <f>IF($A486="GOINFRA",VLOOKUP($B486,[1]GOINFRA!$1:$1048576,2,FALSE),IF($A486="sinapi",VLOOKUP($B486,[1]SINAPI!$1:$1048576,2,FALSE),0))</f>
        <v>#N/A</v>
      </c>
      <c r="D486" s="118" t="e">
        <f>IF($A486="GOINFRA",VLOOKUP($B486,[1]GOINFRA!$1:$1048576,3,FALSE),IF($A486="sinapi",VLOOKUP($B486,[1]SINAPI!$1:$1048576,3,FALSE),0))</f>
        <v>#N/A</v>
      </c>
      <c r="E486" s="120">
        <v>0.15</v>
      </c>
      <c r="F486" s="121"/>
      <c r="G486" s="122">
        <f t="shared" si="36"/>
        <v>0</v>
      </c>
      <c r="H486" s="102"/>
      <c r="I486" s="102"/>
      <c r="J486" s="102"/>
      <c r="K486" s="102"/>
    </row>
    <row r="487" spans="1:11" ht="12.75" customHeight="1">
      <c r="A487" s="117" t="s">
        <v>24</v>
      </c>
      <c r="B487" s="118">
        <v>51026</v>
      </c>
      <c r="C487" s="119" t="e">
        <f>IF($A487="GOINFRA",VLOOKUP($B487,[1]GOINFRA!$1:$1048576,2,FALSE),IF($A487="sinapi",VLOOKUP($B487,[1]SINAPI!$1:$1048576,2,FALSE),0))</f>
        <v>#N/A</v>
      </c>
      <c r="D487" s="118" t="e">
        <f>IF($A487="GOINFRA",VLOOKUP($B487,[1]GOINFRA!$1:$1048576,3,FALSE),IF($A487="sinapi",VLOOKUP($B487,[1]SINAPI!$1:$1048576,3,FALSE),0))</f>
        <v>#N/A</v>
      </c>
      <c r="E487" s="120">
        <v>0.15</v>
      </c>
      <c r="F487" s="121"/>
      <c r="G487" s="122">
        <f t="shared" si="36"/>
        <v>0</v>
      </c>
      <c r="H487" s="102"/>
      <c r="I487" s="102"/>
      <c r="J487" s="102"/>
      <c r="K487" s="102"/>
    </row>
    <row r="488" spans="1:11" ht="12.75" customHeight="1">
      <c r="A488" s="117" t="s">
        <v>24</v>
      </c>
      <c r="B488" s="118">
        <v>72080</v>
      </c>
      <c r="C488" s="119" t="e">
        <f>IF($A488="GOINFRA",VLOOKUP($B488,[1]GOINFRA!$1:$1048576,2,FALSE),IF($A488="sinapi",VLOOKUP($B488,[1]SINAPI!$1:$1048576,2,FALSE),0))</f>
        <v>#N/A</v>
      </c>
      <c r="D488" s="118" t="e">
        <f>IF($A488="GOINFRA",VLOOKUP($B488,[1]GOINFRA!$1:$1048576,3,FALSE),IF($A488="sinapi",VLOOKUP($B488,[1]SINAPI!$1:$1048576,3,FALSE),0))</f>
        <v>#N/A</v>
      </c>
      <c r="E488" s="120">
        <v>4</v>
      </c>
      <c r="F488" s="121"/>
      <c r="G488" s="122">
        <f t="shared" si="36"/>
        <v>0</v>
      </c>
      <c r="H488" s="102"/>
      <c r="I488" s="102"/>
      <c r="J488" s="102"/>
      <c r="K488" s="102"/>
    </row>
    <row r="489" spans="1:11" ht="12.75" customHeight="1">
      <c r="A489" s="155" t="s">
        <v>1807</v>
      </c>
      <c r="B489" s="152"/>
      <c r="C489" s="152"/>
      <c r="D489" s="152"/>
      <c r="E489" s="152"/>
      <c r="F489" s="156"/>
      <c r="G489" s="122">
        <f>SUM(G483:G488)</f>
        <v>0</v>
      </c>
      <c r="H489" s="102"/>
      <c r="I489" s="102"/>
      <c r="J489" s="102"/>
      <c r="K489" s="102"/>
    </row>
    <row r="490" spans="1:11" ht="12.75" customHeight="1">
      <c r="A490" s="111"/>
      <c r="B490" s="112" t="s">
        <v>1152</v>
      </c>
      <c r="C490" s="113" t="s">
        <v>1808</v>
      </c>
      <c r="D490" s="112" t="s">
        <v>1152</v>
      </c>
      <c r="E490" s="114" t="s">
        <v>1152</v>
      </c>
      <c r="F490" s="115" t="s">
        <v>1152</v>
      </c>
      <c r="G490" s="116" t="s">
        <v>1152</v>
      </c>
      <c r="H490" s="110"/>
      <c r="I490" s="110"/>
      <c r="J490" s="110"/>
      <c r="K490" s="110"/>
    </row>
    <row r="491" spans="1:11" ht="12.75" customHeight="1">
      <c r="A491" s="117" t="s">
        <v>24</v>
      </c>
      <c r="B491" s="118">
        <v>3830</v>
      </c>
      <c r="C491" s="119" t="e">
        <f>IF($A491="GOINFRA",VLOOKUP($B491,[1]GOINFRA!$1:$1048576,2,FALSE),IF($A491="sinapi",VLOOKUP($B491,[1]SINAPI!$1:$1048576,2,FALSE),0))</f>
        <v>#N/A</v>
      </c>
      <c r="D491" s="118" t="e">
        <f>IF($A491="GOINFRA",VLOOKUP($B491,[1]GOINFRA!$1:$1048576,3,FALSE),IF($A491="sinapi",VLOOKUP($B491,[1]SINAPI!$1:$1048576,3,FALSE),0))</f>
        <v>#N/A</v>
      </c>
      <c r="E491" s="120">
        <v>14</v>
      </c>
      <c r="F491" s="121"/>
      <c r="G491" s="122">
        <f t="shared" ref="G491:G500" si="37">F491*E491</f>
        <v>0</v>
      </c>
      <c r="H491" s="102"/>
      <c r="I491" s="102"/>
      <c r="J491" s="102"/>
      <c r="K491" s="102"/>
    </row>
    <row r="492" spans="1:11" ht="12.75" customHeight="1">
      <c r="A492" s="117" t="s">
        <v>24</v>
      </c>
      <c r="B492" s="118">
        <v>3098</v>
      </c>
      <c r="C492" s="119" t="e">
        <f>IF($A492="GOINFRA",VLOOKUP($B492,[1]GOINFRA!$1:$1048576,2,FALSE),IF($A492="sinapi",VLOOKUP($B492,[1]SINAPI!$1:$1048576,2,FALSE),0))</f>
        <v>#N/A</v>
      </c>
      <c r="D492" s="118" t="e">
        <f>IF($A492="GOINFRA",VLOOKUP($B492,[1]GOINFRA!$1:$1048576,3,FALSE),IF($A492="sinapi",VLOOKUP($B492,[1]SINAPI!$1:$1048576,3,FALSE),0))</f>
        <v>#N/A</v>
      </c>
      <c r="E492" s="120">
        <v>2</v>
      </c>
      <c r="F492" s="121"/>
      <c r="G492" s="122">
        <f t="shared" si="37"/>
        <v>0</v>
      </c>
      <c r="H492" s="102"/>
      <c r="I492" s="102"/>
      <c r="J492" s="102"/>
      <c r="K492" s="102"/>
    </row>
    <row r="493" spans="1:11" ht="12.75" customHeight="1">
      <c r="A493" s="117" t="s">
        <v>24</v>
      </c>
      <c r="B493" s="118">
        <v>3923</v>
      </c>
      <c r="C493" s="119" t="e">
        <f>IF($A493="GOINFRA",VLOOKUP($B493,[1]GOINFRA!$1:$1048576,2,FALSE),IF($A493="sinapi",VLOOKUP($B493,[1]SINAPI!$1:$1048576,2,FALSE),0))</f>
        <v>#N/A</v>
      </c>
      <c r="D493" s="118" t="e">
        <f>IF($A493="GOINFRA",VLOOKUP($B493,[1]GOINFRA!$1:$1048576,3,FALSE),IF($A493="sinapi",VLOOKUP($B493,[1]SINAPI!$1:$1048576,3,FALSE),0))</f>
        <v>#N/A</v>
      </c>
      <c r="E493" s="120">
        <v>2</v>
      </c>
      <c r="F493" s="121"/>
      <c r="G493" s="122">
        <f t="shared" si="37"/>
        <v>0</v>
      </c>
      <c r="H493" s="102"/>
      <c r="I493" s="102"/>
      <c r="J493" s="102"/>
      <c r="K493" s="102"/>
    </row>
    <row r="494" spans="1:11" ht="12.75" customHeight="1">
      <c r="A494" s="117" t="s">
        <v>24</v>
      </c>
      <c r="B494" s="118">
        <v>3330</v>
      </c>
      <c r="C494" s="119" t="e">
        <f>IF($A494="GOINFRA",VLOOKUP($B494,[1]GOINFRA!$1:$1048576,2,FALSE),IF($A494="sinapi",VLOOKUP($B494,[1]SINAPI!$1:$1048576,2,FALSE),0))</f>
        <v>#N/A</v>
      </c>
      <c r="D494" s="118" t="e">
        <f>IF($A494="GOINFRA",VLOOKUP($B494,[1]GOINFRA!$1:$1048576,3,FALSE),IF($A494="sinapi",VLOOKUP($B494,[1]SINAPI!$1:$1048576,3,FALSE),0))</f>
        <v>#N/A</v>
      </c>
      <c r="E494" s="120">
        <v>1</v>
      </c>
      <c r="F494" s="121"/>
      <c r="G494" s="122">
        <f t="shared" si="37"/>
        <v>0</v>
      </c>
      <c r="H494" s="102"/>
      <c r="I494" s="102"/>
      <c r="J494" s="102"/>
      <c r="K494" s="102"/>
    </row>
    <row r="495" spans="1:11" ht="12.75" customHeight="1">
      <c r="A495" s="117" t="s">
        <v>24</v>
      </c>
      <c r="B495" s="118">
        <v>3461</v>
      </c>
      <c r="C495" s="119" t="e">
        <f>IF($A495="GOINFRA",VLOOKUP($B495,[1]GOINFRA!$1:$1048576,2,FALSE),IF($A495="sinapi",VLOOKUP($B495,[1]SINAPI!$1:$1048576,2,FALSE),0))</f>
        <v>#N/A</v>
      </c>
      <c r="D495" s="118" t="e">
        <f>IF($A495="GOINFRA",VLOOKUP($B495,[1]GOINFRA!$1:$1048576,3,FALSE),IF($A495="sinapi",VLOOKUP($B495,[1]SINAPI!$1:$1048576,3,FALSE),0))</f>
        <v>#N/A</v>
      </c>
      <c r="E495" s="120">
        <v>1</v>
      </c>
      <c r="F495" s="121"/>
      <c r="G495" s="122">
        <f t="shared" si="37"/>
        <v>0</v>
      </c>
      <c r="H495" s="102"/>
      <c r="I495" s="102"/>
      <c r="J495" s="102"/>
      <c r="K495" s="102"/>
    </row>
    <row r="496" spans="1:11" ht="12.75" customHeight="1">
      <c r="A496" s="117" t="s">
        <v>24</v>
      </c>
      <c r="B496" s="118">
        <v>3320</v>
      </c>
      <c r="C496" s="119" t="e">
        <f>IF($A496="GOINFRA",VLOOKUP($B496,[1]GOINFRA!$1:$1048576,2,FALSE),IF($A496="sinapi",VLOOKUP($B496,[1]SINAPI!$1:$1048576,2,FALSE),0))</f>
        <v>#N/A</v>
      </c>
      <c r="D496" s="118" t="e">
        <f>IF($A496="GOINFRA",VLOOKUP($B496,[1]GOINFRA!$1:$1048576,3,FALSE),IF($A496="sinapi",VLOOKUP($B496,[1]SINAPI!$1:$1048576,3,FALSE),0))</f>
        <v>#N/A</v>
      </c>
      <c r="E496" s="120">
        <v>1</v>
      </c>
      <c r="F496" s="121"/>
      <c r="G496" s="122">
        <f t="shared" si="37"/>
        <v>0</v>
      </c>
      <c r="H496" s="102"/>
      <c r="I496" s="102"/>
      <c r="J496" s="102"/>
      <c r="K496" s="102"/>
    </row>
    <row r="497" spans="1:11" ht="12.75" customHeight="1">
      <c r="A497" s="117" t="s">
        <v>24</v>
      </c>
      <c r="B497" s="118">
        <v>3318</v>
      </c>
      <c r="C497" s="119" t="e">
        <f>IF($A497="GOINFRA",VLOOKUP($B497,[1]GOINFRA!$1:$1048576,2,FALSE),IF($A497="sinapi",VLOOKUP($B497,[1]SINAPI!$1:$1048576,2,FALSE),0))</f>
        <v>#N/A</v>
      </c>
      <c r="D497" s="118" t="e">
        <f>IF($A497="GOINFRA",VLOOKUP($B497,[1]GOINFRA!$1:$1048576,3,FALSE),IF($A497="sinapi",VLOOKUP($B497,[1]SINAPI!$1:$1048576,3,FALSE),0))</f>
        <v>#N/A</v>
      </c>
      <c r="E497" s="120">
        <v>0.5</v>
      </c>
      <c r="F497" s="121"/>
      <c r="G497" s="122">
        <f t="shared" si="37"/>
        <v>0</v>
      </c>
      <c r="H497" s="102"/>
      <c r="I497" s="102"/>
      <c r="J497" s="102"/>
      <c r="K497" s="102"/>
    </row>
    <row r="498" spans="1:11" ht="12.75" customHeight="1">
      <c r="A498" s="117" t="s">
        <v>191</v>
      </c>
      <c r="B498" s="118" t="s">
        <v>1152</v>
      </c>
      <c r="C498" s="119" t="s">
        <v>1863</v>
      </c>
      <c r="D498" s="118" t="s">
        <v>146</v>
      </c>
      <c r="E498" s="120">
        <v>2</v>
      </c>
      <c r="F498" s="121"/>
      <c r="G498" s="122">
        <f t="shared" si="37"/>
        <v>0</v>
      </c>
      <c r="H498" s="102"/>
      <c r="I498" s="102"/>
      <c r="J498" s="102"/>
      <c r="K498" s="102"/>
    </row>
    <row r="499" spans="1:11" ht="12.75" customHeight="1">
      <c r="A499" s="117" t="s">
        <v>191</v>
      </c>
      <c r="B499" s="118" t="s">
        <v>1152</v>
      </c>
      <c r="C499" s="119" t="s">
        <v>1866</v>
      </c>
      <c r="D499" s="118" t="s">
        <v>146</v>
      </c>
      <c r="E499" s="120">
        <v>1</v>
      </c>
      <c r="F499" s="121"/>
      <c r="G499" s="122">
        <f t="shared" si="37"/>
        <v>0</v>
      </c>
      <c r="H499" s="102"/>
      <c r="I499" s="102"/>
      <c r="J499" s="102"/>
      <c r="K499" s="102"/>
    </row>
    <row r="500" spans="1:11" ht="409.5" customHeight="1">
      <c r="A500" s="157" t="s">
        <v>191</v>
      </c>
      <c r="B500" s="157" t="s">
        <v>1152</v>
      </c>
      <c r="C500" s="159" t="s">
        <v>1867</v>
      </c>
      <c r="D500" s="157" t="s">
        <v>146</v>
      </c>
      <c r="E500" s="160">
        <v>1</v>
      </c>
      <c r="F500" s="161"/>
      <c r="G500" s="161">
        <f t="shared" si="37"/>
        <v>0</v>
      </c>
      <c r="H500" s="102"/>
      <c r="I500" s="102"/>
      <c r="J500" s="102"/>
      <c r="K500" s="102"/>
    </row>
    <row r="501" spans="1:11" ht="21.75" customHeight="1">
      <c r="A501" s="158"/>
      <c r="B501" s="158"/>
      <c r="C501" s="158"/>
      <c r="D501" s="158"/>
      <c r="E501" s="158"/>
      <c r="F501" s="158"/>
      <c r="G501" s="158"/>
      <c r="H501" s="102"/>
      <c r="I501" s="102"/>
      <c r="J501" s="102"/>
      <c r="K501" s="102"/>
    </row>
    <row r="502" spans="1:11" ht="12.75" customHeight="1">
      <c r="A502" s="155" t="s">
        <v>1819</v>
      </c>
      <c r="B502" s="152"/>
      <c r="C502" s="152"/>
      <c r="D502" s="152"/>
      <c r="E502" s="152"/>
      <c r="F502" s="156"/>
      <c r="G502" s="122">
        <f>SUM(G491:G500)</f>
        <v>0</v>
      </c>
      <c r="H502" s="102"/>
      <c r="I502" s="102"/>
      <c r="J502" s="102"/>
      <c r="K502" s="102"/>
    </row>
    <row r="503" spans="1:11" ht="12.75" customHeight="1">
      <c r="A503" s="151"/>
      <c r="B503" s="152"/>
      <c r="C503" s="152"/>
      <c r="D503" s="152"/>
      <c r="E503" s="152"/>
      <c r="F503" s="152"/>
      <c r="G503" s="153"/>
      <c r="H503" s="102"/>
      <c r="I503" s="102"/>
      <c r="J503" s="102"/>
      <c r="K503" s="102"/>
    </row>
    <row r="504" spans="1:11" ht="12.75" customHeight="1">
      <c r="A504" s="162" t="s">
        <v>1868</v>
      </c>
      <c r="B504" s="152"/>
      <c r="C504" s="152"/>
      <c r="D504" s="152"/>
      <c r="E504" s="152"/>
      <c r="F504" s="156"/>
      <c r="G504" s="116">
        <f>G489+G502</f>
        <v>0</v>
      </c>
      <c r="H504" s="102"/>
      <c r="I504" s="102"/>
      <c r="J504" s="102"/>
      <c r="K504" s="102"/>
    </row>
    <row r="505" spans="1:11" ht="12.75" customHeight="1">
      <c r="A505" s="151"/>
      <c r="B505" s="152"/>
      <c r="C505" s="152"/>
      <c r="D505" s="152"/>
      <c r="E505" s="152"/>
      <c r="F505" s="152"/>
      <c r="G505" s="153"/>
      <c r="H505" s="102"/>
      <c r="I505" s="102"/>
      <c r="J505" s="102"/>
      <c r="K505" s="102"/>
    </row>
    <row r="506" spans="1:11" ht="21" customHeight="1">
      <c r="A506" s="109" t="s">
        <v>1621</v>
      </c>
      <c r="B506" s="154" t="s">
        <v>1622</v>
      </c>
      <c r="C506" s="152"/>
      <c r="D506" s="152"/>
      <c r="E506" s="152"/>
      <c r="F506" s="152"/>
      <c r="G506" s="153"/>
      <c r="H506" s="110"/>
      <c r="I506" s="110"/>
      <c r="J506" s="110"/>
      <c r="K506" s="110"/>
    </row>
    <row r="507" spans="1:11" ht="12.75" customHeight="1">
      <c r="A507" s="111"/>
      <c r="B507" s="112" t="s">
        <v>1152</v>
      </c>
      <c r="C507" s="113" t="s">
        <v>1806</v>
      </c>
      <c r="D507" s="112" t="s">
        <v>1152</v>
      </c>
      <c r="E507" s="114" t="s">
        <v>1152</v>
      </c>
      <c r="F507" s="115" t="s">
        <v>1152</v>
      </c>
      <c r="G507" s="116" t="s">
        <v>1152</v>
      </c>
      <c r="H507" s="110"/>
      <c r="I507" s="110"/>
      <c r="J507" s="110"/>
      <c r="K507" s="110"/>
    </row>
    <row r="508" spans="1:11" ht="12.75" customHeight="1">
      <c r="A508" s="117" t="s">
        <v>24</v>
      </c>
      <c r="B508" s="118">
        <v>12</v>
      </c>
      <c r="C508" s="119" t="e">
        <f>IF($A508="GOINFRA",VLOOKUP($B508,[1]GOINFRA!$1:$1048576,2,FALSE),IF($A508="sinapi",VLOOKUP($B508,[1]SINAPI!$1:$1048576,2,FALSE),0))</f>
        <v>#N/A</v>
      </c>
      <c r="D508" s="118" t="e">
        <f>IF($A508="GOINFRA",VLOOKUP($B508,[1]GOINFRA!$1:$1048576,3,FALSE),IF($A508="sinapi",VLOOKUP($B508,[1]SINAPI!$1:$1048576,3,FALSE),0))</f>
        <v>#N/A</v>
      </c>
      <c r="E508" s="120">
        <v>6</v>
      </c>
      <c r="F508" s="121"/>
      <c r="G508" s="122">
        <f t="shared" ref="G508:G513" si="38">F508*E508</f>
        <v>0</v>
      </c>
      <c r="H508" s="102"/>
      <c r="I508" s="102"/>
      <c r="J508" s="102"/>
      <c r="K508" s="102"/>
    </row>
    <row r="509" spans="1:11" ht="12.75" customHeight="1">
      <c r="A509" s="117" t="s">
        <v>24</v>
      </c>
      <c r="B509" s="118">
        <v>8</v>
      </c>
      <c r="C509" s="119" t="e">
        <f>IF($A509="GOINFRA",VLOOKUP($B509,[1]GOINFRA!$1:$1048576,2,FALSE),IF($A509="sinapi",VLOOKUP($B509,[1]SINAPI!$1:$1048576,2,FALSE),0))</f>
        <v>#N/A</v>
      </c>
      <c r="D509" s="118" t="e">
        <f>IF($A509="GOINFRA",VLOOKUP($B509,[1]GOINFRA!$1:$1048576,3,FALSE),IF($A509="sinapi",VLOOKUP($B509,[1]SINAPI!$1:$1048576,3,FALSE),0))</f>
        <v>#N/A</v>
      </c>
      <c r="E509" s="120">
        <v>6</v>
      </c>
      <c r="F509" s="121"/>
      <c r="G509" s="122">
        <f t="shared" si="38"/>
        <v>0</v>
      </c>
      <c r="H509" s="102"/>
      <c r="I509" s="102"/>
      <c r="J509" s="102"/>
      <c r="K509" s="102"/>
    </row>
    <row r="510" spans="1:11" ht="12.75" customHeight="1">
      <c r="A510" s="117" t="s">
        <v>24</v>
      </c>
      <c r="B510" s="118">
        <v>5</v>
      </c>
      <c r="C510" s="119" t="e">
        <f>IF($A510="GOINFRA",VLOOKUP($B510,[1]GOINFRA!$1:$1048576,2,FALSE),IF($A510="sinapi",VLOOKUP($B510,[1]SINAPI!$1:$1048576,2,FALSE),0))</f>
        <v>#N/A</v>
      </c>
      <c r="D510" s="118" t="e">
        <f>IF($A510="GOINFRA",VLOOKUP($B510,[1]GOINFRA!$1:$1048576,3,FALSE),IF($A510="sinapi",VLOOKUP($B510,[1]SINAPI!$1:$1048576,3,FALSE),0))</f>
        <v>#N/A</v>
      </c>
      <c r="E510" s="120">
        <v>6</v>
      </c>
      <c r="F510" s="121"/>
      <c r="G510" s="122">
        <f t="shared" si="38"/>
        <v>0</v>
      </c>
      <c r="H510" s="102"/>
      <c r="I510" s="102"/>
      <c r="J510" s="102"/>
      <c r="K510" s="102"/>
    </row>
    <row r="511" spans="1:11" ht="12.75" customHeight="1">
      <c r="A511" s="117" t="s">
        <v>24</v>
      </c>
      <c r="B511" s="118">
        <v>51025</v>
      </c>
      <c r="C511" s="119" t="e">
        <f>IF($A511="GOINFRA",VLOOKUP($B511,[1]GOINFRA!$1:$1048576,2,FALSE),IF($A511="sinapi",VLOOKUP($B511,[1]SINAPI!$1:$1048576,2,FALSE),0))</f>
        <v>#N/A</v>
      </c>
      <c r="D511" s="118" t="e">
        <f>IF($A511="GOINFRA",VLOOKUP($B511,[1]GOINFRA!$1:$1048576,3,FALSE),IF($A511="sinapi",VLOOKUP($B511,[1]SINAPI!$1:$1048576,3,FALSE),0))</f>
        <v>#N/A</v>
      </c>
      <c r="E511" s="120">
        <v>0.15</v>
      </c>
      <c r="F511" s="121"/>
      <c r="G511" s="122">
        <f t="shared" si="38"/>
        <v>0</v>
      </c>
      <c r="H511" s="102"/>
      <c r="I511" s="102"/>
      <c r="J511" s="102"/>
      <c r="K511" s="102"/>
    </row>
    <row r="512" spans="1:11" ht="12.75" customHeight="1">
      <c r="A512" s="117" t="s">
        <v>24</v>
      </c>
      <c r="B512" s="118">
        <v>51026</v>
      </c>
      <c r="C512" s="119" t="e">
        <f>IF($A512="GOINFRA",VLOOKUP($B512,[1]GOINFRA!$1:$1048576,2,FALSE),IF($A512="sinapi",VLOOKUP($B512,[1]SINAPI!$1:$1048576,2,FALSE),0))</f>
        <v>#N/A</v>
      </c>
      <c r="D512" s="118" t="e">
        <f>IF($A512="GOINFRA",VLOOKUP($B512,[1]GOINFRA!$1:$1048576,3,FALSE),IF($A512="sinapi",VLOOKUP($B512,[1]SINAPI!$1:$1048576,3,FALSE),0))</f>
        <v>#N/A</v>
      </c>
      <c r="E512" s="120">
        <v>0.15</v>
      </c>
      <c r="F512" s="121"/>
      <c r="G512" s="122">
        <f t="shared" si="38"/>
        <v>0</v>
      </c>
      <c r="H512" s="102"/>
      <c r="I512" s="102"/>
      <c r="J512" s="102"/>
      <c r="K512" s="102"/>
    </row>
    <row r="513" spans="1:11" ht="12.75" customHeight="1">
      <c r="A513" s="117" t="s">
        <v>24</v>
      </c>
      <c r="B513" s="118">
        <v>72080</v>
      </c>
      <c r="C513" s="119" t="e">
        <f>IF($A513="GOINFRA",VLOOKUP($B513,[1]GOINFRA!$1:$1048576,2,FALSE),IF($A513="sinapi",VLOOKUP($B513,[1]SINAPI!$1:$1048576,2,FALSE),0))</f>
        <v>#N/A</v>
      </c>
      <c r="D513" s="118" t="e">
        <f>IF($A513="GOINFRA",VLOOKUP($B513,[1]GOINFRA!$1:$1048576,3,FALSE),IF($A513="sinapi",VLOOKUP($B513,[1]SINAPI!$1:$1048576,3,FALSE),0))</f>
        <v>#N/A</v>
      </c>
      <c r="E513" s="120">
        <v>4</v>
      </c>
      <c r="F513" s="121"/>
      <c r="G513" s="122">
        <f t="shared" si="38"/>
        <v>0</v>
      </c>
      <c r="H513" s="102"/>
      <c r="I513" s="102"/>
      <c r="J513" s="102"/>
      <c r="K513" s="102"/>
    </row>
    <row r="514" spans="1:11" ht="12.75" customHeight="1">
      <c r="A514" s="155" t="s">
        <v>1807</v>
      </c>
      <c r="B514" s="152"/>
      <c r="C514" s="152"/>
      <c r="D514" s="152"/>
      <c r="E514" s="152"/>
      <c r="F514" s="156"/>
      <c r="G514" s="122">
        <f>SUM(G508:G513)</f>
        <v>0</v>
      </c>
      <c r="H514" s="102"/>
      <c r="I514" s="102"/>
      <c r="J514" s="102"/>
      <c r="K514" s="102"/>
    </row>
    <row r="515" spans="1:11" ht="12.75" customHeight="1">
      <c r="A515" s="111"/>
      <c r="B515" s="112" t="s">
        <v>1152</v>
      </c>
      <c r="C515" s="113" t="s">
        <v>1808</v>
      </c>
      <c r="D515" s="112" t="s">
        <v>1152</v>
      </c>
      <c r="E515" s="114" t="s">
        <v>1152</v>
      </c>
      <c r="F515" s="115" t="s">
        <v>1152</v>
      </c>
      <c r="G515" s="116" t="s">
        <v>1152</v>
      </c>
      <c r="H515" s="110"/>
      <c r="I515" s="110"/>
      <c r="J515" s="110"/>
      <c r="K515" s="110"/>
    </row>
    <row r="516" spans="1:11" ht="12.75" customHeight="1">
      <c r="A516" s="117" t="s">
        <v>24</v>
      </c>
      <c r="B516" s="118">
        <v>3830</v>
      </c>
      <c r="C516" s="119" t="e">
        <f>IF($A516="GOINFRA",VLOOKUP($B516,[1]GOINFRA!$1:$1048576,2,FALSE),IF($A516="sinapi",VLOOKUP($B516,[1]SINAPI!$1:$1048576,2,FALSE),0))</f>
        <v>#N/A</v>
      </c>
      <c r="D516" s="118" t="e">
        <f>IF($A516="GOINFRA",VLOOKUP($B516,[1]GOINFRA!$1:$1048576,3,FALSE),IF($A516="sinapi",VLOOKUP($B516,[1]SINAPI!$1:$1048576,3,FALSE),0))</f>
        <v>#N/A</v>
      </c>
      <c r="E516" s="120">
        <v>22</v>
      </c>
      <c r="F516" s="121"/>
      <c r="G516" s="122">
        <f t="shared" ref="G516:G529" si="39">F516*E516</f>
        <v>0</v>
      </c>
      <c r="H516" s="102"/>
      <c r="I516" s="102"/>
      <c r="J516" s="102"/>
      <c r="K516" s="102"/>
    </row>
    <row r="517" spans="1:11" ht="12.75" customHeight="1">
      <c r="A517" s="117" t="s">
        <v>24</v>
      </c>
      <c r="B517" s="118">
        <v>3098</v>
      </c>
      <c r="C517" s="119" t="e">
        <f>IF($A517="GOINFRA",VLOOKUP($B517,[1]GOINFRA!$1:$1048576,2,FALSE),IF($A517="sinapi",VLOOKUP($B517,[1]SINAPI!$1:$1048576,2,FALSE),0))</f>
        <v>#N/A</v>
      </c>
      <c r="D517" s="118" t="e">
        <f>IF($A517="GOINFRA",VLOOKUP($B517,[1]GOINFRA!$1:$1048576,3,FALSE),IF($A517="sinapi",VLOOKUP($B517,[1]SINAPI!$1:$1048576,3,FALSE),0))</f>
        <v>#N/A</v>
      </c>
      <c r="E517" s="120">
        <v>2</v>
      </c>
      <c r="F517" s="121"/>
      <c r="G517" s="122">
        <f t="shared" si="39"/>
        <v>0</v>
      </c>
      <c r="H517" s="102"/>
      <c r="I517" s="102"/>
      <c r="J517" s="102"/>
      <c r="K517" s="102"/>
    </row>
    <row r="518" spans="1:11" ht="12.75" customHeight="1">
      <c r="A518" s="117" t="s">
        <v>24</v>
      </c>
      <c r="B518" s="118">
        <v>3923</v>
      </c>
      <c r="C518" s="119" t="e">
        <f>IF($A518="GOINFRA",VLOOKUP($B518,[1]GOINFRA!$1:$1048576,2,FALSE),IF($A518="sinapi",VLOOKUP($B518,[1]SINAPI!$1:$1048576,2,FALSE),0))</f>
        <v>#N/A</v>
      </c>
      <c r="D518" s="118" t="e">
        <f>IF($A518="GOINFRA",VLOOKUP($B518,[1]GOINFRA!$1:$1048576,3,FALSE),IF($A518="sinapi",VLOOKUP($B518,[1]SINAPI!$1:$1048576,3,FALSE),0))</f>
        <v>#N/A</v>
      </c>
      <c r="E518" s="120">
        <v>2</v>
      </c>
      <c r="F518" s="121"/>
      <c r="G518" s="122">
        <f t="shared" si="39"/>
        <v>0</v>
      </c>
      <c r="H518" s="102"/>
      <c r="I518" s="102"/>
      <c r="J518" s="102"/>
      <c r="K518" s="102"/>
    </row>
    <row r="519" spans="1:11" ht="12.75" customHeight="1">
      <c r="A519" s="117" t="s">
        <v>24</v>
      </c>
      <c r="B519" s="118">
        <v>3330</v>
      </c>
      <c r="C519" s="119" t="e">
        <f>IF($A519="GOINFRA",VLOOKUP($B519,[1]GOINFRA!$1:$1048576,2,FALSE),IF($A519="sinapi",VLOOKUP($B519,[1]SINAPI!$1:$1048576,2,FALSE),0))</f>
        <v>#N/A</v>
      </c>
      <c r="D519" s="118" t="e">
        <f>IF($A519="GOINFRA",VLOOKUP($B519,[1]GOINFRA!$1:$1048576,3,FALSE),IF($A519="sinapi",VLOOKUP($B519,[1]SINAPI!$1:$1048576,3,FALSE),0))</f>
        <v>#N/A</v>
      </c>
      <c r="E519" s="120">
        <v>1</v>
      </c>
      <c r="F519" s="121"/>
      <c r="G519" s="122">
        <f t="shared" si="39"/>
        <v>0</v>
      </c>
      <c r="H519" s="102"/>
      <c r="I519" s="102"/>
      <c r="J519" s="102"/>
      <c r="K519" s="102"/>
    </row>
    <row r="520" spans="1:11" ht="12.75" customHeight="1">
      <c r="A520" s="117" t="s">
        <v>24</v>
      </c>
      <c r="B520" s="118">
        <v>3461</v>
      </c>
      <c r="C520" s="119" t="e">
        <f>IF($A520="GOINFRA",VLOOKUP($B520,[1]GOINFRA!$1:$1048576,2,FALSE),IF($A520="sinapi",VLOOKUP($B520,[1]SINAPI!$1:$1048576,2,FALSE),0))</f>
        <v>#N/A</v>
      </c>
      <c r="D520" s="118" t="e">
        <f>IF($A520="GOINFRA",VLOOKUP($B520,[1]GOINFRA!$1:$1048576,3,FALSE),IF($A520="sinapi",VLOOKUP($B520,[1]SINAPI!$1:$1048576,3,FALSE),0))</f>
        <v>#N/A</v>
      </c>
      <c r="E520" s="120">
        <v>1</v>
      </c>
      <c r="F520" s="121"/>
      <c r="G520" s="122">
        <f t="shared" si="39"/>
        <v>0</v>
      </c>
      <c r="H520" s="102"/>
      <c r="I520" s="102"/>
      <c r="J520" s="102"/>
      <c r="K520" s="102"/>
    </row>
    <row r="521" spans="1:11" ht="12.75" customHeight="1">
      <c r="A521" s="117" t="s">
        <v>24</v>
      </c>
      <c r="B521" s="118">
        <v>3320</v>
      </c>
      <c r="C521" s="119" t="e">
        <f>IF($A521="GOINFRA",VLOOKUP($B521,[1]GOINFRA!$1:$1048576,2,FALSE),IF($A521="sinapi",VLOOKUP($B521,[1]SINAPI!$1:$1048576,2,FALSE),0))</f>
        <v>#N/A</v>
      </c>
      <c r="D521" s="118" t="e">
        <f>IF($A521="GOINFRA",VLOOKUP($B521,[1]GOINFRA!$1:$1048576,3,FALSE),IF($A521="sinapi",VLOOKUP($B521,[1]SINAPI!$1:$1048576,3,FALSE),0))</f>
        <v>#N/A</v>
      </c>
      <c r="E521" s="120">
        <v>0.4</v>
      </c>
      <c r="F521" s="121"/>
      <c r="G521" s="122">
        <f t="shared" si="39"/>
        <v>0</v>
      </c>
      <c r="H521" s="102"/>
      <c r="I521" s="102"/>
      <c r="J521" s="102"/>
      <c r="K521" s="102"/>
    </row>
    <row r="522" spans="1:11" ht="12.75" customHeight="1">
      <c r="A522" s="117" t="s">
        <v>24</v>
      </c>
      <c r="B522" s="118">
        <v>3318</v>
      </c>
      <c r="C522" s="119" t="e">
        <f>IF($A522="GOINFRA",VLOOKUP($B522,[1]GOINFRA!$1:$1048576,2,FALSE),IF($A522="sinapi",VLOOKUP($B522,[1]SINAPI!$1:$1048576,2,FALSE),0))</f>
        <v>#N/A</v>
      </c>
      <c r="D522" s="118" t="e">
        <f>IF($A522="GOINFRA",VLOOKUP($B522,[1]GOINFRA!$1:$1048576,3,FALSE),IF($A522="sinapi",VLOOKUP($B522,[1]SINAPI!$1:$1048576,3,FALSE),0))</f>
        <v>#N/A</v>
      </c>
      <c r="E522" s="120">
        <v>0.2</v>
      </c>
      <c r="F522" s="121"/>
      <c r="G522" s="122">
        <f t="shared" si="39"/>
        <v>0</v>
      </c>
      <c r="H522" s="102"/>
      <c r="I522" s="102"/>
      <c r="J522" s="102"/>
      <c r="K522" s="102"/>
    </row>
    <row r="523" spans="1:11" ht="12.75" customHeight="1">
      <c r="A523" s="117" t="s">
        <v>24</v>
      </c>
      <c r="B523" s="118">
        <v>3710</v>
      </c>
      <c r="C523" s="119" t="e">
        <f>IF($A523="GOINFRA",VLOOKUP($B523,[1]GOINFRA!$1:$1048576,2,FALSE),IF($A523="sinapi",VLOOKUP($B523,[1]SINAPI!$1:$1048576,2,FALSE),0))</f>
        <v>#N/A</v>
      </c>
      <c r="D523" s="118" t="e">
        <f>IF($A523="GOINFRA",VLOOKUP($B523,[1]GOINFRA!$1:$1048576,3,FALSE),IF($A523="sinapi",VLOOKUP($B523,[1]SINAPI!$1:$1048576,3,FALSE),0))</f>
        <v>#N/A</v>
      </c>
      <c r="E523" s="120">
        <v>2</v>
      </c>
      <c r="F523" s="121"/>
      <c r="G523" s="122">
        <f t="shared" si="39"/>
        <v>0</v>
      </c>
      <c r="H523" s="102"/>
      <c r="I523" s="102"/>
      <c r="J523" s="102"/>
      <c r="K523" s="102"/>
    </row>
    <row r="524" spans="1:11" ht="12.75" customHeight="1">
      <c r="A524" s="117" t="s">
        <v>18</v>
      </c>
      <c r="B524" s="118">
        <v>432</v>
      </c>
      <c r="C524" s="119" t="e">
        <f>IF($A524="GOINFRA",VLOOKUP($B524,[1]GOINFRA!$1:$1048576,2,FALSE),IF($A524="sinapi",VLOOKUP($B524,[1]SINAPI!$1:$1048576,2,FALSE),0))</f>
        <v>#N/A</v>
      </c>
      <c r="D524" s="118" t="e">
        <f>IF($A524="GOINFRA",VLOOKUP($B524,[1]GOINFRA!$1:$1048576,3,FALSE),IF($A524="sinapi",VLOOKUP($B524,[1]SINAPI!$1:$1048576,3,FALSE),0))</f>
        <v>#N/A</v>
      </c>
      <c r="E524" s="120">
        <v>2</v>
      </c>
      <c r="F524" s="121"/>
      <c r="G524" s="122">
        <f t="shared" si="39"/>
        <v>0</v>
      </c>
      <c r="H524" s="102"/>
      <c r="I524" s="102"/>
      <c r="J524" s="102"/>
      <c r="K524" s="102"/>
    </row>
    <row r="525" spans="1:11" ht="12.75" customHeight="1">
      <c r="A525" s="117" t="s">
        <v>24</v>
      </c>
      <c r="B525" s="118">
        <v>3706</v>
      </c>
      <c r="C525" s="119" t="e">
        <f>IF($A525="GOINFRA",VLOOKUP($B525,[1]GOINFRA!$1:$1048576,2,FALSE),IF($A525="sinapi",VLOOKUP($B525,[1]SINAPI!$1:$1048576,2,FALSE),0))</f>
        <v>#N/A</v>
      </c>
      <c r="D525" s="118" t="e">
        <f>IF($A525="GOINFRA",VLOOKUP($B525,[1]GOINFRA!$1:$1048576,3,FALSE),IF($A525="sinapi",VLOOKUP($B525,[1]SINAPI!$1:$1048576,3,FALSE),0))</f>
        <v>#N/A</v>
      </c>
      <c r="E525" s="120">
        <v>10</v>
      </c>
      <c r="F525" s="121"/>
      <c r="G525" s="122">
        <f t="shared" si="39"/>
        <v>0</v>
      </c>
      <c r="H525" s="102"/>
      <c r="I525" s="102"/>
      <c r="J525" s="102"/>
      <c r="K525" s="102"/>
    </row>
    <row r="526" spans="1:11" ht="12.75" customHeight="1">
      <c r="A526" s="117" t="s">
        <v>18</v>
      </c>
      <c r="B526" s="118">
        <v>568</v>
      </c>
      <c r="C526" s="119" t="e">
        <f>IF($A526="GOINFRA",VLOOKUP($B526,[1]GOINFRA!$1:$1048576,2,FALSE),IF($A526="sinapi",VLOOKUP($B526,[1]SINAPI!$1:$1048576,2,FALSE),0))</f>
        <v>#N/A</v>
      </c>
      <c r="D526" s="118" t="e">
        <f>IF($A526="GOINFRA",VLOOKUP($B526,[1]GOINFRA!$1:$1048576,3,FALSE),IF($A526="sinapi",VLOOKUP($B526,[1]SINAPI!$1:$1048576,3,FALSE),0))</f>
        <v>#N/A</v>
      </c>
      <c r="E526" s="120">
        <v>2</v>
      </c>
      <c r="F526" s="121"/>
      <c r="G526" s="122">
        <f t="shared" si="39"/>
        <v>0</v>
      </c>
      <c r="H526" s="102"/>
      <c r="I526" s="102"/>
      <c r="J526" s="102"/>
      <c r="K526" s="102"/>
    </row>
    <row r="527" spans="1:11" ht="12.75" customHeight="1">
      <c r="A527" s="117" t="s">
        <v>191</v>
      </c>
      <c r="B527" s="118" t="s">
        <v>1152</v>
      </c>
      <c r="C527" s="119" t="s">
        <v>1863</v>
      </c>
      <c r="D527" s="118" t="s">
        <v>146</v>
      </c>
      <c r="E527" s="120">
        <v>14</v>
      </c>
      <c r="F527" s="121"/>
      <c r="G527" s="122">
        <f t="shared" si="39"/>
        <v>0</v>
      </c>
      <c r="H527" s="102"/>
      <c r="I527" s="102"/>
      <c r="J527" s="102"/>
      <c r="K527" s="102"/>
    </row>
    <row r="528" spans="1:11" ht="12.75" customHeight="1">
      <c r="A528" s="117" t="s">
        <v>191</v>
      </c>
      <c r="B528" s="118" t="s">
        <v>1152</v>
      </c>
      <c r="C528" s="119" t="s">
        <v>1866</v>
      </c>
      <c r="D528" s="118" t="s">
        <v>146</v>
      </c>
      <c r="E528" s="120">
        <v>1</v>
      </c>
      <c r="F528" s="121"/>
      <c r="G528" s="122">
        <f t="shared" si="39"/>
        <v>0</v>
      </c>
      <c r="H528" s="102"/>
      <c r="I528" s="102"/>
      <c r="J528" s="102"/>
      <c r="K528" s="102"/>
    </row>
    <row r="529" spans="1:11" ht="12.75" customHeight="1">
      <c r="A529" s="117" t="s">
        <v>191</v>
      </c>
      <c r="B529" s="118" t="s">
        <v>1152</v>
      </c>
      <c r="C529" s="119" t="s">
        <v>1869</v>
      </c>
      <c r="D529" s="118" t="s">
        <v>146</v>
      </c>
      <c r="E529" s="120">
        <v>4</v>
      </c>
      <c r="F529" s="121"/>
      <c r="G529" s="122">
        <f t="shared" si="39"/>
        <v>0</v>
      </c>
      <c r="H529" s="102"/>
      <c r="I529" s="102"/>
      <c r="J529" s="102"/>
      <c r="K529" s="102"/>
    </row>
    <row r="530" spans="1:11" ht="12.75" customHeight="1">
      <c r="A530" s="155" t="s">
        <v>1819</v>
      </c>
      <c r="B530" s="152"/>
      <c r="C530" s="152"/>
      <c r="D530" s="152"/>
      <c r="E530" s="152"/>
      <c r="F530" s="156"/>
      <c r="G530" s="122">
        <f>SUM(G516:G529)</f>
        <v>0</v>
      </c>
      <c r="H530" s="102"/>
      <c r="I530" s="102"/>
      <c r="J530" s="102"/>
      <c r="K530" s="102"/>
    </row>
    <row r="531" spans="1:11" ht="12.75" customHeight="1">
      <c r="A531" s="151"/>
      <c r="B531" s="152"/>
      <c r="C531" s="152"/>
      <c r="D531" s="152"/>
      <c r="E531" s="152"/>
      <c r="F531" s="152"/>
      <c r="G531" s="153"/>
      <c r="H531" s="102"/>
      <c r="I531" s="102"/>
      <c r="J531" s="102"/>
      <c r="K531" s="102"/>
    </row>
    <row r="532" spans="1:11" ht="12.75" customHeight="1">
      <c r="A532" s="162" t="s">
        <v>1870</v>
      </c>
      <c r="B532" s="152"/>
      <c r="C532" s="152"/>
      <c r="D532" s="152"/>
      <c r="E532" s="152"/>
      <c r="F532" s="156"/>
      <c r="G532" s="116">
        <f>G514+G530</f>
        <v>0</v>
      </c>
      <c r="H532" s="102"/>
      <c r="I532" s="102"/>
      <c r="J532" s="102"/>
      <c r="K532" s="102"/>
    </row>
    <row r="533" spans="1:11" ht="12.75" customHeight="1">
      <c r="A533" s="151"/>
      <c r="B533" s="152"/>
      <c r="C533" s="152"/>
      <c r="D533" s="152"/>
      <c r="E533" s="152"/>
      <c r="F533" s="152"/>
      <c r="G533" s="153"/>
      <c r="H533" s="102"/>
      <c r="I533" s="102"/>
      <c r="J533" s="102"/>
      <c r="K533" s="102"/>
    </row>
    <row r="534" spans="1:11" ht="21" customHeight="1">
      <c r="A534" s="109" t="s">
        <v>1624</v>
      </c>
      <c r="B534" s="154" t="s">
        <v>1625</v>
      </c>
      <c r="C534" s="152"/>
      <c r="D534" s="152"/>
      <c r="E534" s="152"/>
      <c r="F534" s="152"/>
      <c r="G534" s="153"/>
      <c r="H534" s="110"/>
      <c r="I534" s="110"/>
      <c r="J534" s="110"/>
      <c r="K534" s="110"/>
    </row>
    <row r="535" spans="1:11" ht="12.75" customHeight="1">
      <c r="A535" s="111"/>
      <c r="B535" s="112" t="s">
        <v>1152</v>
      </c>
      <c r="C535" s="113" t="s">
        <v>1806</v>
      </c>
      <c r="D535" s="112" t="s">
        <v>1152</v>
      </c>
      <c r="E535" s="114" t="s">
        <v>1152</v>
      </c>
      <c r="F535" s="115" t="s">
        <v>1152</v>
      </c>
      <c r="G535" s="116" t="s">
        <v>1152</v>
      </c>
      <c r="H535" s="110"/>
      <c r="I535" s="110"/>
      <c r="J535" s="110"/>
      <c r="K535" s="110"/>
    </row>
    <row r="536" spans="1:11" ht="12.75" customHeight="1">
      <c r="A536" s="117" t="s">
        <v>24</v>
      </c>
      <c r="B536" s="118">
        <v>12</v>
      </c>
      <c r="C536" s="119" t="e">
        <f>IF($A536="GOINFRA",VLOOKUP($B536,[1]GOINFRA!$1:$1048576,2,FALSE),IF($A536="sinapi",VLOOKUP($B536,[1]SINAPI!$1:$1048576,2,FALSE),0))</f>
        <v>#N/A</v>
      </c>
      <c r="D536" s="118" t="e">
        <f>IF($A536="GOINFRA",VLOOKUP($B536,[1]GOINFRA!$1:$1048576,3,FALSE),IF($A536="sinapi",VLOOKUP($B536,[1]SINAPI!$1:$1048576,3,FALSE),0))</f>
        <v>#N/A</v>
      </c>
      <c r="E536" s="120">
        <v>6</v>
      </c>
      <c r="F536" s="121"/>
      <c r="G536" s="122">
        <f t="shared" ref="G536:G541" si="40">F536*E536</f>
        <v>0</v>
      </c>
      <c r="H536" s="102"/>
      <c r="I536" s="102"/>
      <c r="J536" s="102"/>
      <c r="K536" s="102"/>
    </row>
    <row r="537" spans="1:11" ht="12.75" customHeight="1">
      <c r="A537" s="117" t="s">
        <v>24</v>
      </c>
      <c r="B537" s="118">
        <v>8</v>
      </c>
      <c r="C537" s="119" t="e">
        <f>IF($A537="GOINFRA",VLOOKUP($B537,[1]GOINFRA!$1:$1048576,2,FALSE),IF($A537="sinapi",VLOOKUP($B537,[1]SINAPI!$1:$1048576,2,FALSE),0))</f>
        <v>#N/A</v>
      </c>
      <c r="D537" s="118" t="e">
        <f>IF($A537="GOINFRA",VLOOKUP($B537,[1]GOINFRA!$1:$1048576,3,FALSE),IF($A537="sinapi",VLOOKUP($B537,[1]SINAPI!$1:$1048576,3,FALSE),0))</f>
        <v>#N/A</v>
      </c>
      <c r="E537" s="120">
        <v>6</v>
      </c>
      <c r="F537" s="121"/>
      <c r="G537" s="122">
        <f t="shared" si="40"/>
        <v>0</v>
      </c>
      <c r="H537" s="102"/>
      <c r="I537" s="102"/>
      <c r="J537" s="102"/>
      <c r="K537" s="102"/>
    </row>
    <row r="538" spans="1:11" ht="12.75" customHeight="1">
      <c r="A538" s="117" t="s">
        <v>24</v>
      </c>
      <c r="B538" s="118">
        <v>5</v>
      </c>
      <c r="C538" s="119" t="e">
        <f>IF($A538="GOINFRA",VLOOKUP($B538,[1]GOINFRA!$1:$1048576,2,FALSE),IF($A538="sinapi",VLOOKUP($B538,[1]SINAPI!$1:$1048576,2,FALSE),0))</f>
        <v>#N/A</v>
      </c>
      <c r="D538" s="118" t="e">
        <f>IF($A538="GOINFRA",VLOOKUP($B538,[1]GOINFRA!$1:$1048576,3,FALSE),IF($A538="sinapi",VLOOKUP($B538,[1]SINAPI!$1:$1048576,3,FALSE),0))</f>
        <v>#N/A</v>
      </c>
      <c r="E538" s="120">
        <v>6</v>
      </c>
      <c r="F538" s="121"/>
      <c r="G538" s="122">
        <f t="shared" si="40"/>
        <v>0</v>
      </c>
      <c r="H538" s="102"/>
      <c r="I538" s="102"/>
      <c r="J538" s="102"/>
      <c r="K538" s="102"/>
    </row>
    <row r="539" spans="1:11" ht="12.75" customHeight="1">
      <c r="A539" s="117" t="s">
        <v>24</v>
      </c>
      <c r="B539" s="118">
        <v>51025</v>
      </c>
      <c r="C539" s="119" t="e">
        <f>IF($A539="GOINFRA",VLOOKUP($B539,[1]GOINFRA!$1:$1048576,2,FALSE),IF($A539="sinapi",VLOOKUP($B539,[1]SINAPI!$1:$1048576,2,FALSE),0))</f>
        <v>#N/A</v>
      </c>
      <c r="D539" s="118" t="e">
        <f>IF($A539="GOINFRA",VLOOKUP($B539,[1]GOINFRA!$1:$1048576,3,FALSE),IF($A539="sinapi",VLOOKUP($B539,[1]SINAPI!$1:$1048576,3,FALSE),0))</f>
        <v>#N/A</v>
      </c>
      <c r="E539" s="120">
        <v>0.15</v>
      </c>
      <c r="F539" s="121"/>
      <c r="G539" s="122">
        <f t="shared" si="40"/>
        <v>0</v>
      </c>
      <c r="H539" s="102"/>
      <c r="I539" s="102"/>
      <c r="J539" s="102"/>
      <c r="K539" s="102"/>
    </row>
    <row r="540" spans="1:11" ht="12.75" customHeight="1">
      <c r="A540" s="117" t="s">
        <v>24</v>
      </c>
      <c r="B540" s="118">
        <v>51026</v>
      </c>
      <c r="C540" s="119" t="e">
        <f>IF($A540="GOINFRA",VLOOKUP($B540,[1]GOINFRA!$1:$1048576,2,FALSE),IF($A540="sinapi",VLOOKUP($B540,[1]SINAPI!$1:$1048576,2,FALSE),0))</f>
        <v>#N/A</v>
      </c>
      <c r="D540" s="118" t="e">
        <f>IF($A540="GOINFRA",VLOOKUP($B540,[1]GOINFRA!$1:$1048576,3,FALSE),IF($A540="sinapi",VLOOKUP($B540,[1]SINAPI!$1:$1048576,3,FALSE),0))</f>
        <v>#N/A</v>
      </c>
      <c r="E540" s="120">
        <v>0.15</v>
      </c>
      <c r="F540" s="121"/>
      <c r="G540" s="122">
        <f t="shared" si="40"/>
        <v>0</v>
      </c>
      <c r="H540" s="102"/>
      <c r="I540" s="102"/>
      <c r="J540" s="102"/>
      <c r="K540" s="102"/>
    </row>
    <row r="541" spans="1:11" ht="12.75" customHeight="1">
      <c r="A541" s="117" t="s">
        <v>24</v>
      </c>
      <c r="B541" s="118">
        <v>72080</v>
      </c>
      <c r="C541" s="119" t="e">
        <f>IF($A541="GOINFRA",VLOOKUP($B541,[1]GOINFRA!$1:$1048576,2,FALSE),IF($A541="sinapi",VLOOKUP($B541,[1]SINAPI!$1:$1048576,2,FALSE),0))</f>
        <v>#N/A</v>
      </c>
      <c r="D541" s="118" t="e">
        <f>IF($A541="GOINFRA",VLOOKUP($B541,[1]GOINFRA!$1:$1048576,3,FALSE),IF($A541="sinapi",VLOOKUP($B541,[1]SINAPI!$1:$1048576,3,FALSE),0))</f>
        <v>#N/A</v>
      </c>
      <c r="E541" s="120">
        <v>4</v>
      </c>
      <c r="F541" s="121"/>
      <c r="G541" s="122">
        <f t="shared" si="40"/>
        <v>0</v>
      </c>
      <c r="H541" s="102"/>
      <c r="I541" s="102"/>
      <c r="J541" s="102"/>
      <c r="K541" s="102"/>
    </row>
    <row r="542" spans="1:11" ht="12.75" customHeight="1">
      <c r="A542" s="155" t="s">
        <v>1807</v>
      </c>
      <c r="B542" s="152"/>
      <c r="C542" s="152"/>
      <c r="D542" s="152"/>
      <c r="E542" s="152"/>
      <c r="F542" s="156"/>
      <c r="G542" s="122">
        <f>SUM(G536:G541)</f>
        <v>0</v>
      </c>
      <c r="H542" s="102"/>
      <c r="I542" s="102"/>
      <c r="J542" s="102"/>
      <c r="K542" s="102"/>
    </row>
    <row r="543" spans="1:11" ht="12.75" customHeight="1">
      <c r="A543" s="111"/>
      <c r="B543" s="112" t="s">
        <v>1152</v>
      </c>
      <c r="C543" s="113" t="s">
        <v>1808</v>
      </c>
      <c r="D543" s="112" t="s">
        <v>1152</v>
      </c>
      <c r="E543" s="114" t="s">
        <v>1152</v>
      </c>
      <c r="F543" s="115" t="s">
        <v>1152</v>
      </c>
      <c r="G543" s="116" t="s">
        <v>1152</v>
      </c>
      <c r="H543" s="110"/>
      <c r="I543" s="110"/>
      <c r="J543" s="110"/>
      <c r="K543" s="110"/>
    </row>
    <row r="544" spans="1:11" ht="12.75" customHeight="1">
      <c r="A544" s="117" t="s">
        <v>24</v>
      </c>
      <c r="B544" s="118">
        <v>3830</v>
      </c>
      <c r="C544" s="119" t="e">
        <f>IF($A544="GOINFRA",VLOOKUP($B544,[1]GOINFRA!$1:$1048576,2,FALSE),IF($A544="sinapi",VLOOKUP($B544,[1]SINAPI!$1:$1048576,2,FALSE),0))</f>
        <v>#N/A</v>
      </c>
      <c r="D544" s="118" t="e">
        <f>IF($A544="GOINFRA",VLOOKUP($B544,[1]GOINFRA!$1:$1048576,3,FALSE),IF($A544="sinapi",VLOOKUP($B544,[1]SINAPI!$1:$1048576,3,FALSE),0))</f>
        <v>#N/A</v>
      </c>
      <c r="E544" s="120">
        <v>8</v>
      </c>
      <c r="F544" s="121"/>
      <c r="G544" s="122">
        <f t="shared" ref="G544:G558" si="41">F544*E544</f>
        <v>0</v>
      </c>
      <c r="H544" s="102"/>
      <c r="I544" s="102"/>
      <c r="J544" s="102"/>
      <c r="K544" s="102"/>
    </row>
    <row r="545" spans="1:11" ht="12.75" customHeight="1">
      <c r="A545" s="117" t="s">
        <v>18</v>
      </c>
      <c r="B545" s="118">
        <v>39260</v>
      </c>
      <c r="C545" s="119" t="e">
        <f>IF($A545="GOINFRA",VLOOKUP($B545,[1]GOINFRA!$1:$1048576,2,FALSE),IF($A545="sinapi",VLOOKUP($B545,[1]SINAPI!$1:$1048576,2,FALSE),0))</f>
        <v>#N/A</v>
      </c>
      <c r="D545" s="118" t="e">
        <f>IF($A545="GOINFRA",VLOOKUP($B545,[1]GOINFRA!$1:$1048576,3,FALSE),IF($A545="sinapi",VLOOKUP($B545,[1]SINAPI!$1:$1048576,3,FALSE),0))</f>
        <v>#N/A</v>
      </c>
      <c r="E545" s="120">
        <v>16</v>
      </c>
      <c r="F545" s="121"/>
      <c r="G545" s="122">
        <f t="shared" si="41"/>
        <v>0</v>
      </c>
      <c r="H545" s="102"/>
      <c r="I545" s="102"/>
      <c r="J545" s="102"/>
      <c r="K545" s="102"/>
    </row>
    <row r="546" spans="1:11" ht="12.75" customHeight="1">
      <c r="A546" s="117" t="s">
        <v>24</v>
      </c>
      <c r="B546" s="118">
        <v>3098</v>
      </c>
      <c r="C546" s="119" t="e">
        <f>IF($A546="GOINFRA",VLOOKUP($B546,[1]GOINFRA!$1:$1048576,2,FALSE),IF($A546="sinapi",VLOOKUP($B546,[1]SINAPI!$1:$1048576,2,FALSE),0))</f>
        <v>#N/A</v>
      </c>
      <c r="D546" s="118" t="e">
        <f>IF($A546="GOINFRA",VLOOKUP($B546,[1]GOINFRA!$1:$1048576,3,FALSE),IF($A546="sinapi",VLOOKUP($B546,[1]SINAPI!$1:$1048576,3,FALSE),0))</f>
        <v>#N/A</v>
      </c>
      <c r="E546" s="120">
        <v>2</v>
      </c>
      <c r="F546" s="121"/>
      <c r="G546" s="122">
        <f t="shared" si="41"/>
        <v>0</v>
      </c>
      <c r="H546" s="102"/>
      <c r="I546" s="102"/>
      <c r="J546" s="102"/>
      <c r="K546" s="102"/>
    </row>
    <row r="547" spans="1:11" ht="12.75" customHeight="1">
      <c r="A547" s="117" t="s">
        <v>24</v>
      </c>
      <c r="B547" s="118">
        <v>3923</v>
      </c>
      <c r="C547" s="119" t="e">
        <f>IF($A547="GOINFRA",VLOOKUP($B547,[1]GOINFRA!$1:$1048576,2,FALSE),IF($A547="sinapi",VLOOKUP($B547,[1]SINAPI!$1:$1048576,2,FALSE),0))</f>
        <v>#N/A</v>
      </c>
      <c r="D547" s="118" t="e">
        <f>IF($A547="GOINFRA",VLOOKUP($B547,[1]GOINFRA!$1:$1048576,3,FALSE),IF($A547="sinapi",VLOOKUP($B547,[1]SINAPI!$1:$1048576,3,FALSE),0))</f>
        <v>#N/A</v>
      </c>
      <c r="E547" s="120">
        <v>2</v>
      </c>
      <c r="F547" s="121"/>
      <c r="G547" s="122">
        <f t="shared" si="41"/>
        <v>0</v>
      </c>
      <c r="H547" s="102"/>
      <c r="I547" s="102"/>
      <c r="J547" s="102"/>
      <c r="K547" s="102"/>
    </row>
    <row r="548" spans="1:11" ht="12.75" customHeight="1">
      <c r="A548" s="117" t="s">
        <v>24</v>
      </c>
      <c r="B548" s="118">
        <v>3330</v>
      </c>
      <c r="C548" s="119" t="e">
        <f>IF($A548="GOINFRA",VLOOKUP($B548,[1]GOINFRA!$1:$1048576,2,FALSE),IF($A548="sinapi",VLOOKUP($B548,[1]SINAPI!$1:$1048576,2,FALSE),0))</f>
        <v>#N/A</v>
      </c>
      <c r="D548" s="118" t="e">
        <f>IF($A548="GOINFRA",VLOOKUP($B548,[1]GOINFRA!$1:$1048576,3,FALSE),IF($A548="sinapi",VLOOKUP($B548,[1]SINAPI!$1:$1048576,3,FALSE),0))</f>
        <v>#N/A</v>
      </c>
      <c r="E548" s="120">
        <v>1</v>
      </c>
      <c r="F548" s="121"/>
      <c r="G548" s="122">
        <f t="shared" si="41"/>
        <v>0</v>
      </c>
      <c r="H548" s="102"/>
      <c r="I548" s="102"/>
      <c r="J548" s="102"/>
      <c r="K548" s="102"/>
    </row>
    <row r="549" spans="1:11" ht="12.75" customHeight="1">
      <c r="A549" s="117" t="s">
        <v>24</v>
      </c>
      <c r="B549" s="118">
        <v>3461</v>
      </c>
      <c r="C549" s="119" t="e">
        <f>IF($A549="GOINFRA",VLOOKUP($B549,[1]GOINFRA!$1:$1048576,2,FALSE),IF($A549="sinapi",VLOOKUP($B549,[1]SINAPI!$1:$1048576,2,FALSE),0))</f>
        <v>#N/A</v>
      </c>
      <c r="D549" s="118" t="e">
        <f>IF($A549="GOINFRA",VLOOKUP($B549,[1]GOINFRA!$1:$1048576,3,FALSE),IF($A549="sinapi",VLOOKUP($B549,[1]SINAPI!$1:$1048576,3,FALSE),0))</f>
        <v>#N/A</v>
      </c>
      <c r="E549" s="120">
        <v>1</v>
      </c>
      <c r="F549" s="121"/>
      <c r="G549" s="122">
        <f t="shared" si="41"/>
        <v>0</v>
      </c>
      <c r="H549" s="102"/>
      <c r="I549" s="102"/>
      <c r="J549" s="102"/>
      <c r="K549" s="102"/>
    </row>
    <row r="550" spans="1:11" ht="12.75" customHeight="1">
      <c r="A550" s="117" t="s">
        <v>24</v>
      </c>
      <c r="B550" s="118">
        <v>3320</v>
      </c>
      <c r="C550" s="119" t="e">
        <f>IF($A550="GOINFRA",VLOOKUP($B550,[1]GOINFRA!$1:$1048576,2,FALSE),IF($A550="sinapi",VLOOKUP($B550,[1]SINAPI!$1:$1048576,2,FALSE),0))</f>
        <v>#N/A</v>
      </c>
      <c r="D550" s="118" t="e">
        <f>IF($A550="GOINFRA",VLOOKUP($B550,[1]GOINFRA!$1:$1048576,3,FALSE),IF($A550="sinapi",VLOOKUP($B550,[1]SINAPI!$1:$1048576,3,FALSE),0))</f>
        <v>#N/A</v>
      </c>
      <c r="E550" s="120">
        <v>0.4</v>
      </c>
      <c r="F550" s="121"/>
      <c r="G550" s="122">
        <f t="shared" si="41"/>
        <v>0</v>
      </c>
      <c r="H550" s="102"/>
      <c r="I550" s="102"/>
      <c r="J550" s="102"/>
      <c r="K550" s="102"/>
    </row>
    <row r="551" spans="1:11" ht="12.75" customHeight="1">
      <c r="A551" s="117" t="s">
        <v>24</v>
      </c>
      <c r="B551" s="118">
        <v>3318</v>
      </c>
      <c r="C551" s="119" t="e">
        <f>IF($A551="GOINFRA",VLOOKUP($B551,[1]GOINFRA!$1:$1048576,2,FALSE),IF($A551="sinapi",VLOOKUP($B551,[1]SINAPI!$1:$1048576,2,FALSE),0))</f>
        <v>#N/A</v>
      </c>
      <c r="D551" s="118" t="e">
        <f>IF($A551="GOINFRA",VLOOKUP($B551,[1]GOINFRA!$1:$1048576,3,FALSE),IF($A551="sinapi",VLOOKUP($B551,[1]SINAPI!$1:$1048576,3,FALSE),0))</f>
        <v>#N/A</v>
      </c>
      <c r="E551" s="120">
        <v>0.2</v>
      </c>
      <c r="F551" s="121"/>
      <c r="G551" s="122">
        <f t="shared" si="41"/>
        <v>0</v>
      </c>
      <c r="H551" s="102"/>
      <c r="I551" s="102"/>
      <c r="J551" s="102"/>
      <c r="K551" s="102"/>
    </row>
    <row r="552" spans="1:11" ht="12.75" customHeight="1">
      <c r="A552" s="117" t="s">
        <v>24</v>
      </c>
      <c r="B552" s="118">
        <v>3710</v>
      </c>
      <c r="C552" s="119" t="e">
        <f>IF($A552="GOINFRA",VLOOKUP($B552,[1]GOINFRA!$1:$1048576,2,FALSE),IF($A552="sinapi",VLOOKUP($B552,[1]SINAPI!$1:$1048576,2,FALSE),0))</f>
        <v>#N/A</v>
      </c>
      <c r="D552" s="118" t="e">
        <f>IF($A552="GOINFRA",VLOOKUP($B552,[1]GOINFRA!$1:$1048576,3,FALSE),IF($A552="sinapi",VLOOKUP($B552,[1]SINAPI!$1:$1048576,3,FALSE),0))</f>
        <v>#N/A</v>
      </c>
      <c r="E552" s="120">
        <v>2</v>
      </c>
      <c r="F552" s="121"/>
      <c r="G552" s="122">
        <f t="shared" si="41"/>
        <v>0</v>
      </c>
      <c r="H552" s="102"/>
      <c r="I552" s="102"/>
      <c r="J552" s="102"/>
      <c r="K552" s="102"/>
    </row>
    <row r="553" spans="1:11" ht="12.75" customHeight="1">
      <c r="A553" s="117" t="s">
        <v>18</v>
      </c>
      <c r="B553" s="118">
        <v>432</v>
      </c>
      <c r="C553" s="119" t="e">
        <f>IF($A553="GOINFRA",VLOOKUP($B553,[1]GOINFRA!$1:$1048576,2,FALSE),IF($A553="sinapi",VLOOKUP($B553,[1]SINAPI!$1:$1048576,2,FALSE),0))</f>
        <v>#N/A</v>
      </c>
      <c r="D553" s="118" t="e">
        <f>IF($A553="GOINFRA",VLOOKUP($B553,[1]GOINFRA!$1:$1048576,3,FALSE),IF($A553="sinapi",VLOOKUP($B553,[1]SINAPI!$1:$1048576,3,FALSE),0))</f>
        <v>#N/A</v>
      </c>
      <c r="E553" s="120">
        <v>2</v>
      </c>
      <c r="F553" s="121"/>
      <c r="G553" s="122">
        <f t="shared" si="41"/>
        <v>0</v>
      </c>
      <c r="H553" s="102"/>
      <c r="I553" s="102"/>
      <c r="J553" s="102"/>
      <c r="K553" s="102"/>
    </row>
    <row r="554" spans="1:11" ht="12.75" customHeight="1">
      <c r="A554" s="117" t="s">
        <v>24</v>
      </c>
      <c r="B554" s="118">
        <v>3706</v>
      </c>
      <c r="C554" s="119" t="e">
        <f>IF($A554="GOINFRA",VLOOKUP($B554,[1]GOINFRA!$1:$1048576,2,FALSE),IF($A554="sinapi",VLOOKUP($B554,[1]SINAPI!$1:$1048576,2,FALSE),0))</f>
        <v>#N/A</v>
      </c>
      <c r="D554" s="118" t="e">
        <f>IF($A554="GOINFRA",VLOOKUP($B554,[1]GOINFRA!$1:$1048576,3,FALSE),IF($A554="sinapi",VLOOKUP($B554,[1]SINAPI!$1:$1048576,3,FALSE),0))</f>
        <v>#N/A</v>
      </c>
      <c r="E554" s="120">
        <v>10</v>
      </c>
      <c r="F554" s="121"/>
      <c r="G554" s="122">
        <f t="shared" si="41"/>
        <v>0</v>
      </c>
      <c r="H554" s="102"/>
      <c r="I554" s="102"/>
      <c r="J554" s="102"/>
      <c r="K554" s="102"/>
    </row>
    <row r="555" spans="1:11" ht="12.75" customHeight="1">
      <c r="A555" s="117" t="s">
        <v>18</v>
      </c>
      <c r="B555" s="118">
        <v>568</v>
      </c>
      <c r="C555" s="119" t="e">
        <f>IF($A555="GOINFRA",VLOOKUP($B555,[1]GOINFRA!$1:$1048576,2,FALSE),IF($A555="sinapi",VLOOKUP($B555,[1]SINAPI!$1:$1048576,2,FALSE),0))</f>
        <v>#N/A</v>
      </c>
      <c r="D555" s="118" t="e">
        <f>IF($A555="GOINFRA",VLOOKUP($B555,[1]GOINFRA!$1:$1048576,3,FALSE),IF($A555="sinapi",VLOOKUP($B555,[1]SINAPI!$1:$1048576,3,FALSE),0))</f>
        <v>#N/A</v>
      </c>
      <c r="E555" s="120">
        <v>3</v>
      </c>
      <c r="F555" s="121"/>
      <c r="G555" s="122">
        <f t="shared" si="41"/>
        <v>0</v>
      </c>
      <c r="H555" s="102"/>
      <c r="I555" s="102"/>
      <c r="J555" s="102"/>
      <c r="K555" s="102"/>
    </row>
    <row r="556" spans="1:11" ht="12.75" customHeight="1">
      <c r="A556" s="117" t="s">
        <v>191</v>
      </c>
      <c r="B556" s="118" t="s">
        <v>1152</v>
      </c>
      <c r="C556" s="119" t="s">
        <v>1863</v>
      </c>
      <c r="D556" s="118" t="s">
        <v>146</v>
      </c>
      <c r="E556" s="120">
        <v>14</v>
      </c>
      <c r="F556" s="121"/>
      <c r="G556" s="122">
        <f t="shared" si="41"/>
        <v>0</v>
      </c>
      <c r="H556" s="102"/>
      <c r="I556" s="102"/>
      <c r="J556" s="102"/>
      <c r="K556" s="102"/>
    </row>
    <row r="557" spans="1:11" ht="12.75" customHeight="1">
      <c r="A557" s="117" t="s">
        <v>191</v>
      </c>
      <c r="B557" s="118" t="s">
        <v>1152</v>
      </c>
      <c r="C557" s="119" t="s">
        <v>1871</v>
      </c>
      <c r="D557" s="118" t="s">
        <v>146</v>
      </c>
      <c r="E557" s="120">
        <v>1</v>
      </c>
      <c r="F557" s="121"/>
      <c r="G557" s="122">
        <f t="shared" si="41"/>
        <v>0</v>
      </c>
      <c r="H557" s="102"/>
      <c r="I557" s="102"/>
      <c r="J557" s="102"/>
      <c r="K557" s="102"/>
    </row>
    <row r="558" spans="1:11" ht="12.75" customHeight="1">
      <c r="A558" s="117" t="s">
        <v>191</v>
      </c>
      <c r="B558" s="118" t="s">
        <v>1152</v>
      </c>
      <c r="C558" s="119" t="s">
        <v>1872</v>
      </c>
      <c r="D558" s="118" t="s">
        <v>146</v>
      </c>
      <c r="E558" s="120">
        <v>4</v>
      </c>
      <c r="F558" s="121"/>
      <c r="G558" s="122">
        <f t="shared" si="41"/>
        <v>0</v>
      </c>
      <c r="H558" s="102"/>
      <c r="I558" s="102"/>
      <c r="J558" s="102"/>
      <c r="K558" s="102"/>
    </row>
    <row r="559" spans="1:11" ht="12.75" customHeight="1">
      <c r="A559" s="155" t="s">
        <v>1819</v>
      </c>
      <c r="B559" s="152"/>
      <c r="C559" s="152"/>
      <c r="D559" s="152"/>
      <c r="E559" s="152"/>
      <c r="F559" s="156"/>
      <c r="G559" s="122">
        <f>SUM(G544:G558)</f>
        <v>0</v>
      </c>
      <c r="H559" s="102"/>
      <c r="I559" s="102"/>
      <c r="J559" s="102"/>
      <c r="K559" s="102"/>
    </row>
    <row r="560" spans="1:11" ht="12.75" customHeight="1">
      <c r="A560" s="151"/>
      <c r="B560" s="152"/>
      <c r="C560" s="152"/>
      <c r="D560" s="152"/>
      <c r="E560" s="152"/>
      <c r="F560" s="152"/>
      <c r="G560" s="153"/>
      <c r="H560" s="102"/>
      <c r="I560" s="102"/>
      <c r="J560" s="102"/>
      <c r="K560" s="102"/>
    </row>
    <row r="561" spans="1:11" ht="12.75" customHeight="1">
      <c r="A561" s="162" t="s">
        <v>1873</v>
      </c>
      <c r="B561" s="152"/>
      <c r="C561" s="152"/>
      <c r="D561" s="152"/>
      <c r="E561" s="152"/>
      <c r="F561" s="156"/>
      <c r="G561" s="116">
        <f>G542+G559</f>
        <v>0</v>
      </c>
      <c r="H561" s="102"/>
      <c r="I561" s="102"/>
      <c r="J561" s="102"/>
      <c r="K561" s="102"/>
    </row>
    <row r="562" spans="1:11" ht="12.75" customHeight="1">
      <c r="A562" s="151"/>
      <c r="B562" s="152"/>
      <c r="C562" s="152"/>
      <c r="D562" s="152"/>
      <c r="E562" s="152"/>
      <c r="F562" s="152"/>
      <c r="G562" s="153"/>
      <c r="H562" s="102"/>
      <c r="I562" s="102"/>
      <c r="J562" s="102"/>
      <c r="K562" s="102"/>
    </row>
    <row r="563" spans="1:11" ht="21" customHeight="1">
      <c r="A563" s="109" t="s">
        <v>1627</v>
      </c>
      <c r="B563" s="154" t="s">
        <v>1628</v>
      </c>
      <c r="C563" s="152"/>
      <c r="D563" s="152"/>
      <c r="E563" s="152"/>
      <c r="F563" s="152"/>
      <c r="G563" s="153"/>
      <c r="H563" s="110"/>
      <c r="I563" s="110"/>
      <c r="J563" s="110"/>
      <c r="K563" s="110"/>
    </row>
    <row r="564" spans="1:11" ht="12.75" customHeight="1">
      <c r="A564" s="111"/>
      <c r="B564" s="112" t="s">
        <v>1152</v>
      </c>
      <c r="C564" s="113" t="s">
        <v>1806</v>
      </c>
      <c r="D564" s="112" t="s">
        <v>1152</v>
      </c>
      <c r="E564" s="114" t="s">
        <v>1152</v>
      </c>
      <c r="F564" s="115" t="s">
        <v>1152</v>
      </c>
      <c r="G564" s="116" t="s">
        <v>1152</v>
      </c>
      <c r="H564" s="110"/>
      <c r="I564" s="110"/>
      <c r="J564" s="110"/>
      <c r="K564" s="110"/>
    </row>
    <row r="565" spans="1:11" ht="12.75" customHeight="1">
      <c r="A565" s="117" t="s">
        <v>24</v>
      </c>
      <c r="B565" s="118">
        <v>12</v>
      </c>
      <c r="C565" s="119" t="e">
        <f>IF($A565="GOINFRA",VLOOKUP($B565,[1]GOINFRA!$1:$1048576,2,FALSE),IF($A565="sinapi",VLOOKUP($B565,[1]SINAPI!$1:$1048576,2,FALSE),0))</f>
        <v>#N/A</v>
      </c>
      <c r="D565" s="118" t="e">
        <f>IF($A565="GOINFRA",VLOOKUP($B565,[1]GOINFRA!$1:$1048576,3,FALSE),IF($A565="sinapi",VLOOKUP($B565,[1]SINAPI!$1:$1048576,3,FALSE),0))</f>
        <v>#N/A</v>
      </c>
      <c r="E565" s="120">
        <v>3</v>
      </c>
      <c r="F565" s="121"/>
      <c r="G565" s="122">
        <f t="shared" ref="G565:G569" si="42">F565*E565</f>
        <v>0</v>
      </c>
      <c r="H565" s="102"/>
      <c r="I565" s="102"/>
      <c r="J565" s="102"/>
      <c r="K565" s="102"/>
    </row>
    <row r="566" spans="1:11" ht="12.75" customHeight="1">
      <c r="A566" s="117" t="s">
        <v>24</v>
      </c>
      <c r="B566" s="118">
        <v>8</v>
      </c>
      <c r="C566" s="119" t="e">
        <f>IF($A566="GOINFRA",VLOOKUP($B566,[1]GOINFRA!$1:$1048576,2,FALSE),IF($A566="sinapi",VLOOKUP($B566,[1]SINAPI!$1:$1048576,2,FALSE),0))</f>
        <v>#N/A</v>
      </c>
      <c r="D566" s="118" t="e">
        <f>IF($A566="GOINFRA",VLOOKUP($B566,[1]GOINFRA!$1:$1048576,3,FALSE),IF($A566="sinapi",VLOOKUP($B566,[1]SINAPI!$1:$1048576,3,FALSE),0))</f>
        <v>#N/A</v>
      </c>
      <c r="E566" s="120">
        <v>3</v>
      </c>
      <c r="F566" s="121"/>
      <c r="G566" s="122">
        <f t="shared" si="42"/>
        <v>0</v>
      </c>
      <c r="H566" s="102"/>
      <c r="I566" s="102"/>
      <c r="J566" s="102"/>
      <c r="K566" s="102"/>
    </row>
    <row r="567" spans="1:11" ht="12.75" customHeight="1">
      <c r="A567" s="117" t="s">
        <v>24</v>
      </c>
      <c r="B567" s="118">
        <v>5</v>
      </c>
      <c r="C567" s="119" t="e">
        <f>IF($A567="GOINFRA",VLOOKUP($B567,[1]GOINFRA!$1:$1048576,2,FALSE),IF($A567="sinapi",VLOOKUP($B567,[1]SINAPI!$1:$1048576,2,FALSE),0))</f>
        <v>#N/A</v>
      </c>
      <c r="D567" s="118" t="e">
        <f>IF($A567="GOINFRA",VLOOKUP($B567,[1]GOINFRA!$1:$1048576,3,FALSE),IF($A567="sinapi",VLOOKUP($B567,[1]SINAPI!$1:$1048576,3,FALSE),0))</f>
        <v>#N/A</v>
      </c>
      <c r="E567" s="120">
        <v>2</v>
      </c>
      <c r="F567" s="121"/>
      <c r="G567" s="122">
        <f t="shared" si="42"/>
        <v>0</v>
      </c>
      <c r="H567" s="102"/>
      <c r="I567" s="102"/>
      <c r="J567" s="102"/>
      <c r="K567" s="102"/>
    </row>
    <row r="568" spans="1:11" ht="12.75" customHeight="1">
      <c r="A568" s="117" t="s">
        <v>24</v>
      </c>
      <c r="B568" s="118">
        <v>51025</v>
      </c>
      <c r="C568" s="119" t="e">
        <f>IF($A568="GOINFRA",VLOOKUP($B568,[1]GOINFRA!$1:$1048576,2,FALSE),IF($A568="sinapi",VLOOKUP($B568,[1]SINAPI!$1:$1048576,2,FALSE),0))</f>
        <v>#N/A</v>
      </c>
      <c r="D568" s="118" t="e">
        <f>IF($A568="GOINFRA",VLOOKUP($B568,[1]GOINFRA!$1:$1048576,3,FALSE),IF($A568="sinapi",VLOOKUP($B568,[1]SINAPI!$1:$1048576,3,FALSE),0))</f>
        <v>#N/A</v>
      </c>
      <c r="E568" s="120">
        <v>0.1</v>
      </c>
      <c r="F568" s="121"/>
      <c r="G568" s="122">
        <f t="shared" si="42"/>
        <v>0</v>
      </c>
      <c r="H568" s="102"/>
      <c r="I568" s="102"/>
      <c r="J568" s="102"/>
      <c r="K568" s="102"/>
    </row>
    <row r="569" spans="1:11" ht="12.75" customHeight="1">
      <c r="A569" s="117" t="s">
        <v>24</v>
      </c>
      <c r="B569" s="118">
        <v>51026</v>
      </c>
      <c r="C569" s="119" t="e">
        <f>IF($A569="GOINFRA",VLOOKUP($B569,[1]GOINFRA!$1:$1048576,2,FALSE),IF($A569="sinapi",VLOOKUP($B569,[1]SINAPI!$1:$1048576,2,FALSE),0))</f>
        <v>#N/A</v>
      </c>
      <c r="D569" s="118" t="e">
        <f>IF($A569="GOINFRA",VLOOKUP($B569,[1]GOINFRA!$1:$1048576,3,FALSE),IF($A569="sinapi",VLOOKUP($B569,[1]SINAPI!$1:$1048576,3,FALSE),0))</f>
        <v>#N/A</v>
      </c>
      <c r="E569" s="120">
        <v>0.1</v>
      </c>
      <c r="F569" s="121"/>
      <c r="G569" s="122">
        <f t="shared" si="42"/>
        <v>0</v>
      </c>
      <c r="H569" s="102"/>
      <c r="I569" s="102"/>
      <c r="J569" s="102"/>
      <c r="K569" s="102"/>
    </row>
    <row r="570" spans="1:11" ht="12.75" customHeight="1">
      <c r="A570" s="155" t="s">
        <v>1807</v>
      </c>
      <c r="B570" s="152"/>
      <c r="C570" s="152"/>
      <c r="D570" s="152"/>
      <c r="E570" s="152"/>
      <c r="F570" s="156"/>
      <c r="G570" s="122">
        <f>SUM(G565:G569)</f>
        <v>0</v>
      </c>
      <c r="H570" s="102"/>
      <c r="I570" s="102"/>
      <c r="J570" s="102"/>
      <c r="K570" s="102"/>
    </row>
    <row r="571" spans="1:11" ht="12.75" customHeight="1">
      <c r="A571" s="111"/>
      <c r="B571" s="112" t="s">
        <v>1152</v>
      </c>
      <c r="C571" s="113" t="s">
        <v>1808</v>
      </c>
      <c r="D571" s="112" t="s">
        <v>1152</v>
      </c>
      <c r="E571" s="114" t="s">
        <v>1152</v>
      </c>
      <c r="F571" s="115" t="s">
        <v>1152</v>
      </c>
      <c r="G571" s="116" t="s">
        <v>1152</v>
      </c>
      <c r="H571" s="110"/>
      <c r="I571" s="110"/>
      <c r="J571" s="110"/>
      <c r="K571" s="110"/>
    </row>
    <row r="572" spans="1:11" ht="12.75" customHeight="1">
      <c r="A572" s="117" t="s">
        <v>24</v>
      </c>
      <c r="B572" s="118">
        <v>3831</v>
      </c>
      <c r="C572" s="119" t="e">
        <f>IF($A572="GOINFRA",VLOOKUP($B572,[1]GOINFRA!$1:$1048576,2,FALSE),IF($A572="sinapi",VLOOKUP($B572,[1]SINAPI!$1:$1048576,2,FALSE),0))</f>
        <v>#N/A</v>
      </c>
      <c r="D572" s="118" t="e">
        <f>IF($A572="GOINFRA",VLOOKUP($B572,[1]GOINFRA!$1:$1048576,3,FALSE),IF($A572="sinapi",VLOOKUP($B572,[1]SINAPI!$1:$1048576,3,FALSE),0))</f>
        <v>#N/A</v>
      </c>
      <c r="E572" s="120">
        <v>2</v>
      </c>
      <c r="F572" s="121"/>
      <c r="G572" s="122">
        <f t="shared" ref="G572:G578" si="43">F572*E572</f>
        <v>0</v>
      </c>
      <c r="H572" s="102"/>
      <c r="I572" s="102"/>
      <c r="J572" s="102"/>
      <c r="K572" s="102"/>
    </row>
    <row r="573" spans="1:11" ht="12.75" customHeight="1">
      <c r="A573" s="117" t="s">
        <v>24</v>
      </c>
      <c r="B573" s="118">
        <v>3923</v>
      </c>
      <c r="C573" s="119" t="e">
        <f>IF($A573="GOINFRA",VLOOKUP($B573,[1]GOINFRA!$1:$1048576,2,FALSE),IF($A573="sinapi",VLOOKUP($B573,[1]SINAPI!$1:$1048576,2,FALSE),0))</f>
        <v>#N/A</v>
      </c>
      <c r="D573" s="118" t="e">
        <f>IF($A573="GOINFRA",VLOOKUP($B573,[1]GOINFRA!$1:$1048576,3,FALSE),IF($A573="sinapi",VLOOKUP($B573,[1]SINAPI!$1:$1048576,3,FALSE),0))</f>
        <v>#N/A</v>
      </c>
      <c r="E573" s="120">
        <v>2</v>
      </c>
      <c r="F573" s="121"/>
      <c r="G573" s="122">
        <f t="shared" si="43"/>
        <v>0</v>
      </c>
      <c r="H573" s="102"/>
      <c r="I573" s="102"/>
      <c r="J573" s="102"/>
      <c r="K573" s="102"/>
    </row>
    <row r="574" spans="1:11" ht="12.75" customHeight="1">
      <c r="A574" s="117" t="s">
        <v>24</v>
      </c>
      <c r="B574" s="118">
        <v>3320</v>
      </c>
      <c r="C574" s="119" t="e">
        <f>IF($A574="GOINFRA",VLOOKUP($B574,[1]GOINFRA!$1:$1048576,2,FALSE),IF($A574="sinapi",VLOOKUP($B574,[1]SINAPI!$1:$1048576,2,FALSE),0))</f>
        <v>#N/A</v>
      </c>
      <c r="D574" s="118" t="e">
        <f>IF($A574="GOINFRA",VLOOKUP($B574,[1]GOINFRA!$1:$1048576,3,FALSE),IF($A574="sinapi",VLOOKUP($B574,[1]SINAPI!$1:$1048576,3,FALSE),0))</f>
        <v>#N/A</v>
      </c>
      <c r="E574" s="120">
        <v>0.1</v>
      </c>
      <c r="F574" s="121"/>
      <c r="G574" s="122">
        <f t="shared" si="43"/>
        <v>0</v>
      </c>
      <c r="H574" s="102"/>
      <c r="I574" s="102"/>
      <c r="J574" s="102"/>
      <c r="K574" s="102"/>
    </row>
    <row r="575" spans="1:11" ht="12.75" customHeight="1">
      <c r="A575" s="117" t="s">
        <v>24</v>
      </c>
      <c r="B575" s="118">
        <v>3318</v>
      </c>
      <c r="C575" s="119" t="e">
        <f>IF($A575="GOINFRA",VLOOKUP($B575,[1]GOINFRA!$1:$1048576,2,FALSE),IF($A575="sinapi",VLOOKUP($B575,[1]SINAPI!$1:$1048576,2,FALSE),0))</f>
        <v>#N/A</v>
      </c>
      <c r="D575" s="118" t="e">
        <f>IF($A575="GOINFRA",VLOOKUP($B575,[1]GOINFRA!$1:$1048576,3,FALSE),IF($A575="sinapi",VLOOKUP($B575,[1]SINAPI!$1:$1048576,3,FALSE),0))</f>
        <v>#N/A</v>
      </c>
      <c r="E575" s="120">
        <v>0.05</v>
      </c>
      <c r="F575" s="121"/>
      <c r="G575" s="122">
        <f t="shared" si="43"/>
        <v>0</v>
      </c>
      <c r="H575" s="102"/>
      <c r="I575" s="102"/>
      <c r="J575" s="102"/>
      <c r="K575" s="102"/>
    </row>
    <row r="576" spans="1:11" ht="12.75" customHeight="1">
      <c r="A576" s="117" t="s">
        <v>191</v>
      </c>
      <c r="B576" s="118" t="s">
        <v>1152</v>
      </c>
      <c r="C576" s="119" t="s">
        <v>1863</v>
      </c>
      <c r="D576" s="118" t="s">
        <v>146</v>
      </c>
      <c r="E576" s="120">
        <v>2</v>
      </c>
      <c r="F576" s="121"/>
      <c r="G576" s="122">
        <f t="shared" si="43"/>
        <v>0</v>
      </c>
      <c r="H576" s="102"/>
      <c r="I576" s="102"/>
      <c r="J576" s="102"/>
      <c r="K576" s="102"/>
    </row>
    <row r="577" spans="1:11" ht="12.75" customHeight="1">
      <c r="A577" s="117" t="s">
        <v>191</v>
      </c>
      <c r="B577" s="118" t="s">
        <v>1152</v>
      </c>
      <c r="C577" s="119" t="s">
        <v>1874</v>
      </c>
      <c r="D577" s="118" t="s">
        <v>146</v>
      </c>
      <c r="E577" s="120">
        <v>1</v>
      </c>
      <c r="F577" s="121"/>
      <c r="G577" s="122">
        <f t="shared" si="43"/>
        <v>0</v>
      </c>
      <c r="H577" s="102"/>
      <c r="I577" s="102"/>
      <c r="J577" s="102"/>
      <c r="K577" s="102"/>
    </row>
    <row r="578" spans="1:11" ht="12.75" customHeight="1">
      <c r="A578" s="117" t="s">
        <v>191</v>
      </c>
      <c r="B578" s="118" t="s">
        <v>1152</v>
      </c>
      <c r="C578" s="119" t="s">
        <v>1875</v>
      </c>
      <c r="D578" s="118" t="s">
        <v>146</v>
      </c>
      <c r="E578" s="120">
        <v>1</v>
      </c>
      <c r="F578" s="121"/>
      <c r="G578" s="122">
        <f t="shared" si="43"/>
        <v>0</v>
      </c>
      <c r="H578" s="102"/>
      <c r="I578" s="102"/>
      <c r="J578" s="102"/>
      <c r="K578" s="102"/>
    </row>
    <row r="579" spans="1:11" ht="12.75" customHeight="1">
      <c r="A579" s="155" t="s">
        <v>1819</v>
      </c>
      <c r="B579" s="152"/>
      <c r="C579" s="152"/>
      <c r="D579" s="152"/>
      <c r="E579" s="152"/>
      <c r="F579" s="156"/>
      <c r="G579" s="122">
        <f>SUM(G572:G578)</f>
        <v>0</v>
      </c>
      <c r="H579" s="102"/>
      <c r="I579" s="102"/>
      <c r="J579" s="102"/>
      <c r="K579" s="102"/>
    </row>
    <row r="580" spans="1:11" ht="12.75" customHeight="1">
      <c r="A580" s="151"/>
      <c r="B580" s="152"/>
      <c r="C580" s="152"/>
      <c r="D580" s="152"/>
      <c r="E580" s="152"/>
      <c r="F580" s="152"/>
      <c r="G580" s="153"/>
      <c r="H580" s="102"/>
      <c r="I580" s="102"/>
      <c r="J580" s="102"/>
      <c r="K580" s="102"/>
    </row>
    <row r="581" spans="1:11" ht="12.75" customHeight="1">
      <c r="A581" s="162" t="s">
        <v>1876</v>
      </c>
      <c r="B581" s="152"/>
      <c r="C581" s="152"/>
      <c r="D581" s="152"/>
      <c r="E581" s="152"/>
      <c r="F581" s="156"/>
      <c r="G581" s="116">
        <f>G570+G579</f>
        <v>0</v>
      </c>
      <c r="H581" s="102"/>
      <c r="I581" s="102"/>
      <c r="J581" s="102"/>
      <c r="K581" s="102"/>
    </row>
  </sheetData>
  <mergeCells count="164">
    <mergeCell ref="A420:G420"/>
    <mergeCell ref="A421:F421"/>
    <mergeCell ref="A422:G422"/>
    <mergeCell ref="B423:G423"/>
    <mergeCell ref="A427:F427"/>
    <mergeCell ref="A415:F415"/>
    <mergeCell ref="A419:F419"/>
    <mergeCell ref="A431:G431"/>
    <mergeCell ref="A432:F432"/>
    <mergeCell ref="A406:F406"/>
    <mergeCell ref="A407:G407"/>
    <mergeCell ref="B408:G408"/>
    <mergeCell ref="A390:G390"/>
    <mergeCell ref="A391:F391"/>
    <mergeCell ref="A392:G392"/>
    <mergeCell ref="B393:G393"/>
    <mergeCell ref="A400:F400"/>
    <mergeCell ref="A404:F404"/>
    <mergeCell ref="A386:F386"/>
    <mergeCell ref="A369:F369"/>
    <mergeCell ref="A370:G370"/>
    <mergeCell ref="B371:G371"/>
    <mergeCell ref="A375:F375"/>
    <mergeCell ref="A378:F378"/>
    <mergeCell ref="A357:G357"/>
    <mergeCell ref="B360:G360"/>
    <mergeCell ref="A405:G405"/>
    <mergeCell ref="A389:F389"/>
    <mergeCell ref="A358:F358"/>
    <mergeCell ref="A359:G359"/>
    <mergeCell ref="A368:G368"/>
    <mergeCell ref="A364:F364"/>
    <mergeCell ref="A367:F367"/>
    <mergeCell ref="A379:G379"/>
    <mergeCell ref="A380:F380"/>
    <mergeCell ref="A381:G381"/>
    <mergeCell ref="B382:G382"/>
    <mergeCell ref="A83:F83"/>
    <mergeCell ref="A150:G150"/>
    <mergeCell ref="A151:F151"/>
    <mergeCell ref="A152:G152"/>
    <mergeCell ref="B153:G153"/>
    <mergeCell ref="A159:F159"/>
    <mergeCell ref="A149:F149"/>
    <mergeCell ref="A190:G190"/>
    <mergeCell ref="A191:F191"/>
    <mergeCell ref="A344:G344"/>
    <mergeCell ref="B345:G345"/>
    <mergeCell ref="A352:F352"/>
    <mergeCell ref="A356:F356"/>
    <mergeCell ref="A329:G329"/>
    <mergeCell ref="B330:G330"/>
    <mergeCell ref="A102:F102"/>
    <mergeCell ref="A103:G103"/>
    <mergeCell ref="B104:G104"/>
    <mergeCell ref="A110:F110"/>
    <mergeCell ref="A192:G192"/>
    <mergeCell ref="B193:G193"/>
    <mergeCell ref="A266:G266"/>
    <mergeCell ref="A267:F267"/>
    <mergeCell ref="A268:G268"/>
    <mergeCell ref="B269:G269"/>
    <mergeCell ref="A275:F275"/>
    <mergeCell ref="A299:G299"/>
    <mergeCell ref="B300:G300"/>
    <mergeCell ref="A306:F306"/>
    <mergeCell ref="A326:F326"/>
    <mergeCell ref="A296:F296"/>
    <mergeCell ref="A342:G342"/>
    <mergeCell ref="A337:F337"/>
    <mergeCell ref="A341:F341"/>
    <mergeCell ref="A343:F343"/>
    <mergeCell ref="B4:G4"/>
    <mergeCell ref="A10:F10"/>
    <mergeCell ref="A36:F36"/>
    <mergeCell ref="A1:G1"/>
    <mergeCell ref="A50:F50"/>
    <mergeCell ref="A51:G51"/>
    <mergeCell ref="A45:F45"/>
    <mergeCell ref="A61:G61"/>
    <mergeCell ref="A62:F62"/>
    <mergeCell ref="A73:F73"/>
    <mergeCell ref="B52:G52"/>
    <mergeCell ref="A57:F57"/>
    <mergeCell ref="A60:F60"/>
    <mergeCell ref="A75:F75"/>
    <mergeCell ref="A76:G76"/>
    <mergeCell ref="B77:G77"/>
    <mergeCell ref="A69:F69"/>
    <mergeCell ref="A37:G37"/>
    <mergeCell ref="A38:F38"/>
    <mergeCell ref="A39:G39"/>
    <mergeCell ref="B40:G40"/>
    <mergeCell ref="A49:G49"/>
    <mergeCell ref="A48:F48"/>
    <mergeCell ref="A63:G63"/>
    <mergeCell ref="B64:G64"/>
    <mergeCell ref="A504:F504"/>
    <mergeCell ref="A505:G505"/>
    <mergeCell ref="B506:G506"/>
    <mergeCell ref="A514:F514"/>
    <mergeCell ref="A489:F489"/>
    <mergeCell ref="G500:G501"/>
    <mergeCell ref="A580:G580"/>
    <mergeCell ref="A579:F579"/>
    <mergeCell ref="A74:G74"/>
    <mergeCell ref="A100:F100"/>
    <mergeCell ref="A101:G101"/>
    <mergeCell ref="A228:G228"/>
    <mergeCell ref="A227:F227"/>
    <mergeCell ref="A189:F189"/>
    <mergeCell ref="A229:F229"/>
    <mergeCell ref="A230:G230"/>
    <mergeCell ref="B231:G231"/>
    <mergeCell ref="A237:F237"/>
    <mergeCell ref="A265:F265"/>
    <mergeCell ref="A199:F199"/>
    <mergeCell ref="A327:G327"/>
    <mergeCell ref="A328:F328"/>
    <mergeCell ref="A297:G297"/>
    <mergeCell ref="A298:F298"/>
    <mergeCell ref="A480:G480"/>
    <mergeCell ref="B481:G481"/>
    <mergeCell ref="A503:G503"/>
    <mergeCell ref="A502:F502"/>
    <mergeCell ref="A500:A501"/>
    <mergeCell ref="B500:B501"/>
    <mergeCell ref="C500:C501"/>
    <mergeCell ref="D500:D501"/>
    <mergeCell ref="E500:E501"/>
    <mergeCell ref="F500:F501"/>
    <mergeCell ref="A531:G531"/>
    <mergeCell ref="A532:F532"/>
    <mergeCell ref="A533:G533"/>
    <mergeCell ref="B534:G534"/>
    <mergeCell ref="A560:G560"/>
    <mergeCell ref="A559:F559"/>
    <mergeCell ref="A530:F530"/>
    <mergeCell ref="A581:F581"/>
    <mergeCell ref="A561:F561"/>
    <mergeCell ref="A562:G562"/>
    <mergeCell ref="B563:G563"/>
    <mergeCell ref="A570:F570"/>
    <mergeCell ref="A542:F542"/>
    <mergeCell ref="A430:F430"/>
    <mergeCell ref="A455:F455"/>
    <mergeCell ref="A456:G456"/>
    <mergeCell ref="B457:G457"/>
    <mergeCell ref="A464:F464"/>
    <mergeCell ref="A440:F440"/>
    <mergeCell ref="G475:G476"/>
    <mergeCell ref="A478:G478"/>
    <mergeCell ref="A479:F479"/>
    <mergeCell ref="A477:F477"/>
    <mergeCell ref="A433:G433"/>
    <mergeCell ref="B434:G434"/>
    <mergeCell ref="A454:G454"/>
    <mergeCell ref="A453:F453"/>
    <mergeCell ref="A475:A476"/>
    <mergeCell ref="B475:B476"/>
    <mergeCell ref="C475:C476"/>
    <mergeCell ref="D475:D476"/>
    <mergeCell ref="E475:E476"/>
    <mergeCell ref="F475:F476"/>
  </mergeCells>
  <printOptions horizontalCentered="1"/>
  <pageMargins left="0.39370078740157483" right="0.39370078740157483" top="1.5748031496062993" bottom="0.78740157480314965" header="0" footer="0"/>
  <pageSetup paperSize="9" scale="57" orientation="landscape"/>
  <headerFooter>
    <oddFooter>&amp;CPágina &amp;P 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P.O.</vt:lpstr>
      <vt:lpstr>C.F.F.</vt:lpstr>
      <vt:lpstr>BDI</vt:lpstr>
      <vt:lpstr>COMP CIVIL</vt:lpstr>
      <vt:lpstr>COMP ELET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Ouvidor</cp:lastModifiedBy>
  <cp:revision>0</cp:revision>
  <cp:lastPrinted>2023-06-21T12:39:20Z</cp:lastPrinted>
  <dcterms:created xsi:type="dcterms:W3CDTF">2023-05-22T17:58:19Z</dcterms:created>
  <dcterms:modified xsi:type="dcterms:W3CDTF">2023-07-31T15:57:52Z</dcterms:modified>
</cp:coreProperties>
</file>