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\\Desktop-ujrfmel\ENGENHARIA 2020\OBRA - PE 36.2025 LIMPEZA URBANA 2025\PROCESSO LICITATORIO REV.05\"/>
    </mc:Choice>
  </mc:AlternateContent>
  <xr:revisionPtr revIDLastSave="0" documentId="13_ncr:1_{2C4ACCFE-8932-4AAC-A9F0-F5BD49CF9839}" xr6:coauthVersionLast="47" xr6:coauthVersionMax="47" xr10:uidLastSave="{00000000-0000-0000-0000-000000000000}"/>
  <bookViews>
    <workbookView xWindow="-120" yWindow="-120" windowWidth="29040" windowHeight="15840" tabRatio="913" activeTab="9" xr2:uid="{00000000-000D-0000-FFFF-FFFF00000000}"/>
  </bookViews>
  <sheets>
    <sheet name="INDICE" sheetId="2" r:id="rId1"/>
    <sheet name="PLAN 01" sheetId="3" r:id="rId2"/>
    <sheet name="PLAN 02" sheetId="4" r:id="rId3"/>
    <sheet name="PLAN 03" sheetId="5" r:id="rId4"/>
    <sheet name="PLAN 04" sheetId="6" r:id="rId5"/>
    <sheet name="PLAN 05" sheetId="7" r:id="rId6"/>
    <sheet name="PLAN 06" sheetId="8" r:id="rId7"/>
    <sheet name="PLAN 07" sheetId="20" r:id="rId8"/>
    <sheet name="BDI" sheetId="11" r:id="rId9"/>
    <sheet name="ENCARGOS SOCIAIS" sheetId="12" r:id="rId10"/>
    <sheet name="EXTENSÃO DE RUAS" sheetId="13" r:id="rId11"/>
    <sheet name="PLANEJAMENTO" sheetId="26" r:id="rId12"/>
  </sheets>
  <externalReferences>
    <externalReference r:id="rId13"/>
    <externalReference r:id="rId14"/>
  </externalReferences>
  <definedNames>
    <definedName name="____1Excel_BuiltIn_Print_Titles_15_1_1_1_1">#REF!</definedName>
    <definedName name="____3Excel_BuiltIn_Print_Titles_16_1_1_1">#REF!</definedName>
    <definedName name="___1Excel_BuiltIn_Print_Titles_15_1_1_1_1">#REF!</definedName>
    <definedName name="___3Excel_BuiltIn_Print_Titles_16_1_1_1">#REF!</definedName>
    <definedName name="__1Excel_BuiltIn_Print_Titles_15_1_1_1_1">#REF!</definedName>
    <definedName name="__2Excel_BuiltIn_Print_Titles_15_1_1_1_1">#REF!</definedName>
    <definedName name="__3Excel_BuiltIn_Print_Titles_16_1_1_1">#REF!</definedName>
    <definedName name="__6Excel_BuiltIn_Print_Titles_16_1_1_1">#REF!</definedName>
    <definedName name="__COL36">#REF!</definedName>
    <definedName name="__COL37">#REF!</definedName>
    <definedName name="__COL38">#REF!</definedName>
    <definedName name="__xlnm.Print_Area_1">#REF!</definedName>
    <definedName name="__xlnm.Print_Area_2">#REF!</definedName>
    <definedName name="__xlnm.Print_Area_3">#REF!</definedName>
    <definedName name="__xlnm.Print_Titles_3">#REF!</definedName>
    <definedName name="_1Excel_BuiltIn_Print_Titles_15_1_1_1_1">#REF!</definedName>
    <definedName name="_2Excel_BuiltIn_Print_Titles_15_1_1_1_1">#REF!</definedName>
    <definedName name="_3Excel_BuiltIn_Print_Titles_16_1_1_1">#REF!</definedName>
    <definedName name="_6Excel_BuiltIn_Print_Titles_16_1_1_1">#REF!</definedName>
    <definedName name="_7Excel_BuiltIn_Print_Titles_16_1_1_1">#REF!</definedName>
    <definedName name="_A_1">#REF!</definedName>
    <definedName name="_A_2">#REF!</definedName>
    <definedName name="_COL36">#REF!</definedName>
    <definedName name="_COL37">#REF!</definedName>
    <definedName name="_COL38">#REF!</definedName>
    <definedName name="_Fill">#REF!</definedName>
    <definedName name="_xlnm._FilterDatabase" localSheetId="11" hidden="1">PLANEJAMENTO!$A$2:$M$130</definedName>
    <definedName name="_Key1">#REF!</definedName>
    <definedName name="_Key2">#REF!</definedName>
    <definedName name="_Sort">#REF!</definedName>
    <definedName name="a1_10">#REF!</definedName>
    <definedName name="a1_100">#REF!</definedName>
    <definedName name="a1_15">#REF!</definedName>
    <definedName name="a1_25">#REF!</definedName>
    <definedName name="a1_5">#REF!</definedName>
    <definedName name="a1_50">#REF!</definedName>
    <definedName name="a1_a15">#REF!</definedName>
    <definedName name="a1_a5">#REF!</definedName>
    <definedName name="a2_10">#REF!</definedName>
    <definedName name="a2_100">#REF!</definedName>
    <definedName name="a2_25">#REF!</definedName>
    <definedName name="a2_5">#REF!</definedName>
    <definedName name="a2_50">#REF!</definedName>
    <definedName name="a2_a15">#REF!</definedName>
    <definedName name="aa">#REF!</definedName>
    <definedName name="AB">#REF!</definedName>
    <definedName name="ABRA">#REF!</definedName>
    <definedName name="ACRE">#REF!</definedName>
    <definedName name="AGOA">#REF!</definedName>
    <definedName name="ALUGUEL">#REF!</definedName>
    <definedName name="am">#REF!</definedName>
    <definedName name="ana">#REF!</definedName>
    <definedName name="ANEL_C_100_AN">#REF!</definedName>
    <definedName name="ANEL_C_100_AT">#REF!</definedName>
    <definedName name="ANEL_P_150_AN">#REF!</definedName>
    <definedName name="ANEL_P_150_AT">#REF!</definedName>
    <definedName name="ANEL_P_200_AN">#REF!</definedName>
    <definedName name="ANEL_P_200_AT">#REF!</definedName>
    <definedName name="ANEL_P_250_AN">#REF!</definedName>
    <definedName name="ANEL_P_250_AT">#REF!</definedName>
    <definedName name="ANEL_P_300_AN">#REF!</definedName>
    <definedName name="ANEL_P_300_AT">#REF!</definedName>
    <definedName name="ANEL_R_150_AN">#REF!</definedName>
    <definedName name="ANEL_R_150_AT">#REF!</definedName>
    <definedName name="ANEL_R_300_AN">#REF!</definedName>
    <definedName name="ANEL_R_300_AT">#REF!</definedName>
    <definedName name="APTO_TIPO">#REF!</definedName>
    <definedName name="area">#REF!</definedName>
    <definedName name="_xlnm.Print_Area" localSheetId="0">INDICE!$A$1:$H$14</definedName>
    <definedName name="_xlnm.Print_Area" localSheetId="1">'PLAN 01'!$A$1:$E$150</definedName>
    <definedName name="_xlnm.Print_Area" localSheetId="2">'PLAN 02'!$A$1:$E$149</definedName>
    <definedName name="_xlnm.Print_Area" localSheetId="3">'PLAN 03'!$A$1:$E$149</definedName>
    <definedName name="_xlnm.Print_Area" localSheetId="4">'PLAN 04'!$A$1:$E$39</definedName>
    <definedName name="_xlnm.Print_Area" localSheetId="5">'PLAN 05'!$A$1:$E$34</definedName>
    <definedName name="_xlnm.Print_Area" localSheetId="6">'PLAN 06'!$A$1:$E$148</definedName>
    <definedName name="_xlnm.Print_Area" localSheetId="7">'PLAN 07'!$A$1:$I$9</definedName>
    <definedName name="_xlnm.Print_Area" localSheetId="11">PLANEJAMENTO!$A$1:$M$130</definedName>
    <definedName name="Área_impressão_IM">#REF!</definedName>
    <definedName name="areasarjetas">#REF!</definedName>
    <definedName name="AreaTeste">#REF!</definedName>
    <definedName name="AreaTeste2">#REF!</definedName>
    <definedName name="areatotal">#REF!</definedName>
    <definedName name="ARNO">#REF!</definedName>
    <definedName name="b1_10">#REF!</definedName>
    <definedName name="b1_100">#REF!</definedName>
    <definedName name="b1_25">#REF!</definedName>
    <definedName name="b1_5">#REF!</definedName>
    <definedName name="b1_50">#REF!</definedName>
    <definedName name="b1_a15">#REF!</definedName>
    <definedName name="b1_b15">#REF!</definedName>
    <definedName name="b2_10">#REF!</definedName>
    <definedName name="b2_100">#REF!</definedName>
    <definedName name="b2_15">#REF!</definedName>
    <definedName name="b2_25">#REF!</definedName>
    <definedName name="b2_5">#REF!</definedName>
    <definedName name="b2_50">#REF!</definedName>
    <definedName name="b2_a15">#REF!</definedName>
    <definedName name="b2_b15">#REF!</definedName>
    <definedName name="bancodados1">#REF!</definedName>
    <definedName name="BDI" localSheetId="11">[1]BDI!$E$15</definedName>
    <definedName name="BDI">BDI!$F$14</definedName>
    <definedName name="BDI_AGETOP">#REF!</definedName>
    <definedName name="BDI_SANEAGO">#REF!</definedName>
    <definedName name="BOMBA_AN">#REF!</definedName>
    <definedName name="BOMBA_AT">#REF!</definedName>
    <definedName name="BOTA">#REF!</definedName>
    <definedName name="BuiltIn_Print_Area">#REF!</definedName>
    <definedName name="BuiltIn_Print_Titles">#REF!</definedName>
    <definedName name="BuiltIn_Print_Titles___0">#REF!</definedName>
    <definedName name="C_">#REF!</definedName>
    <definedName name="CADASTRO_AN">#REF!</definedName>
    <definedName name="CADASTRO_AT">#REF!</definedName>
    <definedName name="calculo_de_hf">#REF!</definedName>
    <definedName name="cam">#REF!</definedName>
    <definedName name="CANT_ETE">#REF!</definedName>
    <definedName name="CANT_REDE">#REF!</definedName>
    <definedName name="CARGA_1_AN">#REF!</definedName>
    <definedName name="CARGA_1_AT">#REF!</definedName>
    <definedName name="CARGA_2_AN">#REF!</definedName>
    <definedName name="CARGA_2_AT">#REF!</definedName>
    <definedName name="CARGA_3_AN">#REF!</definedName>
    <definedName name="CARGA_3_AT">#REF!</definedName>
    <definedName name="CARGA_ROCHA_AN">#REF!</definedName>
    <definedName name="CARGA_ROCHA_AT">#REF!</definedName>
    <definedName name="CARGA_TERRA_AN">#REF!</definedName>
    <definedName name="CARGA_TERRA_AT">#REF!</definedName>
    <definedName name="cb">#REF!</definedName>
    <definedName name="CélulaInicioPlanilha">#REF!</definedName>
    <definedName name="CélulaResumo">#REF!</definedName>
    <definedName name="CERCA_ETE">#REF!</definedName>
    <definedName name="CERCA_REDE">#REF!</definedName>
    <definedName name="COL_36">#REF!</definedName>
    <definedName name="COL_37">#REF!</definedName>
    <definedName name="COL_38">#REF!</definedName>
    <definedName name="COLUNA_36">#REF!</definedName>
    <definedName name="COLUNA_37">#REF!</definedName>
    <definedName name="COLUNA_38">#REF!</definedName>
    <definedName name="COMB">#REF!</definedName>
    <definedName name="COMP_BARRACÃO">#REF!</definedName>
    <definedName name="COMP_CANTEIRO">#REF!</definedName>
    <definedName name="Compauxiliar">#REF!</definedName>
    <definedName name="CompCIVIL">#REF!</definedName>
    <definedName name="CONC_1000_AN">#REF!</definedName>
    <definedName name="CONC_1000_AT">#REF!</definedName>
    <definedName name="CONC_1100_AN">#REF!</definedName>
    <definedName name="CONC_1100_AT">#REF!</definedName>
    <definedName name="CONC_1200_AN">#REF!</definedName>
    <definedName name="CONC_1200_AT">#REF!</definedName>
    <definedName name="CONC_1500_AN">#REF!</definedName>
    <definedName name="CONC_1500_AT">#REF!</definedName>
    <definedName name="CONC_400_AN">#REF!</definedName>
    <definedName name="CONC_400_AT">#REF!</definedName>
    <definedName name="CONC_500_AN">#REF!</definedName>
    <definedName name="CONC_500_AT">#REF!</definedName>
    <definedName name="CONC_600_AN">#REF!</definedName>
    <definedName name="CONC_600_AT">#REF!</definedName>
    <definedName name="CONC_700_AN">#REF!</definedName>
    <definedName name="CONC_700_AT">#REF!</definedName>
    <definedName name="CONC_800_AN">#REF!</definedName>
    <definedName name="CONC_800_AT">#REF!</definedName>
    <definedName name="CONC_900_AN">#REF!</definedName>
    <definedName name="CONC_900_AT">#REF!</definedName>
    <definedName name="CONCRETO_AN">#REF!</definedName>
    <definedName name="CONCRETO_AT">#REF!</definedName>
    <definedName name="CONS_ÁGUA">#REF!</definedName>
    <definedName name="CONS_ENERGIA">#REF!</definedName>
    <definedName name="CONT_REPASSE">#REF!</definedName>
    <definedName name="CONTA_FONE">#REF!</definedName>
    <definedName name="CONTÍNUO_3_AN">#REF!</definedName>
    <definedName name="CONTÍNUO_3_AT">#REF!</definedName>
    <definedName name="CONTÍNUO_7_AN">#REF!</definedName>
    <definedName name="CONTÍNUO_7_AT">#REF!</definedName>
    <definedName name="CORTE_MAN_AN">#REF!</definedName>
    <definedName name="CORTE_MAN_AT">#REF!</definedName>
    <definedName name="CORTE_MEC_AN">#REF!</definedName>
    <definedName name="CORTE_MEC_AT">#REF!</definedName>
    <definedName name="cxczczxc">#REF!</definedName>
    <definedName name="d">#REF!</definedName>
    <definedName name="d1a">#REF!</definedName>
    <definedName name="d2a">#REF!</definedName>
    <definedName name="DADOS">#REF!</definedName>
    <definedName name="dadsada">#REF!</definedName>
    <definedName name="DEMONSTRATIVO_DO_RESULTADO_GERENCIAL___DGR">#REF!</definedName>
    <definedName name="desagio">#REF!</definedName>
    <definedName name="DESCONTÍNUO_3_AN">#REF!</definedName>
    <definedName name="DESCONTÍNUO_3_AT">#REF!</definedName>
    <definedName name="DESCONTÍNUO_7_AN">#REF!</definedName>
    <definedName name="DESCONTÍNUO_7_AT">#REF!</definedName>
    <definedName name="DEZA">#REF!</definedName>
    <definedName name="DIST_CANTEIRO">#REF!</definedName>
    <definedName name="DT_BF">#REF!</definedName>
    <definedName name="DT_BRITA_GAP">#REF!</definedName>
    <definedName name="DT_CASC">#REF!</definedName>
    <definedName name="DT_LIMP">#REF!</definedName>
    <definedName name="DT_OBRA">#REF!</definedName>
    <definedName name="DTF">#REF!</definedName>
    <definedName name="DTI">#REF!</definedName>
    <definedName name="DTUBOS">#REF!</definedName>
    <definedName name="DURAÇÃO_ETE">#REF!</definedName>
    <definedName name="DURAÇÃO_OBRA">#REF!</definedName>
    <definedName name="ENTUPIMENTO_AN">#REF!</definedName>
    <definedName name="ENTUPIMENTO_AT">#REF!</definedName>
    <definedName name="EQ_LEVES">#REF!</definedName>
    <definedName name="EQ_PESADOS">#REF!</definedName>
    <definedName name="EQUIP_LEVE">#REF!</definedName>
    <definedName name="EQUIP_PESADO">#REF!</definedName>
    <definedName name="EQUIP_TRANSP_AN">#REF!</definedName>
    <definedName name="EQUIP_TRANSP_AT">#REF!</definedName>
    <definedName name="ESCRITÓRIO">#REF!</definedName>
    <definedName name="ESGOTAMENTO_AN">#REF!</definedName>
    <definedName name="ESGOTAMENTO_AT">#REF!</definedName>
    <definedName name="ESP_BRITA">#REF!</definedName>
    <definedName name="ESPALHAMENTO_AN">#REF!</definedName>
    <definedName name="ESPALHAMENTO_AT">#REF!</definedName>
    <definedName name="Excel_BuiltIn__FilterDatabase_3">#REF!</definedName>
    <definedName name="Excel_BuiltIn_Print_Area_1">#REF!</definedName>
    <definedName name="Excel_BuiltIn_Print_Area_10_1">#REF!</definedName>
    <definedName name="Excel_BuiltIn_Print_Area_11_1">#REF!</definedName>
    <definedName name="Excel_BuiltIn_Print_Area_11_1_1">#REF!</definedName>
    <definedName name="Excel_BuiltIn_Print_Area_11_1_1_1">#REF!</definedName>
    <definedName name="Excel_BuiltIn_Print_Area_12">#REF!</definedName>
    <definedName name="Excel_BuiltIn_Print_Area_12_1">#REF!</definedName>
    <definedName name="Excel_BuiltIn_Print_Area_12_1_1">#REF!</definedName>
    <definedName name="Excel_BuiltIn_Print_Area_13_1">#REF!</definedName>
    <definedName name="Excel_BuiltIn_Print_Area_13_1_1">#REF!</definedName>
    <definedName name="Excel_BuiltIn_Print_Area_14">#REF!</definedName>
    <definedName name="Excel_BuiltIn_Print_Area_14_1">#REF!</definedName>
    <definedName name="Excel_BuiltIn_Print_Area_15_1">#REF!</definedName>
    <definedName name="Excel_BuiltIn_Print_Area_2_1">#REF!</definedName>
    <definedName name="Excel_BuiltIn_Print_Area_21_1">#REF!</definedName>
    <definedName name="Excel_BuiltIn_Print_Area_23_1">#REF!</definedName>
    <definedName name="Excel_BuiltIn_Print_Area_26_1">#REF!</definedName>
    <definedName name="Excel_BuiltIn_Print_Area_3_1_1">#REF!</definedName>
    <definedName name="Excel_BuiltIn_Print_Area_4_1">#REF!</definedName>
    <definedName name="Excel_BuiltIn_Print_Area_5_1">#REF!</definedName>
    <definedName name="Excel_BuiltIn_Print_Area_6_1">#REF!</definedName>
    <definedName name="Excel_BuiltIn_Print_Area_6_1_1">#REF!</definedName>
    <definedName name="Excel_BuiltIn_Print_Area_7_1">#REF!</definedName>
    <definedName name="Excel_BuiltIn_Print_Area_7_1_1">#REF!</definedName>
    <definedName name="Excel_BuiltIn_Print_Area_8_1">#REF!</definedName>
    <definedName name="Excel_BuiltIn_Print_Area_8_1_1">#REF!</definedName>
    <definedName name="Excel_BuiltIn_Print_Area_8_1_1_1">#REF!</definedName>
    <definedName name="Excel_BuiltIn_Print_Area_9">#REF!</definedName>
    <definedName name="Excel_BuiltIn_Print_Area_9_1">#REF!</definedName>
    <definedName name="Excel_BuiltIn_Print_Area_9_1_1">#REF!</definedName>
    <definedName name="Excel_BuiltIn_Print_Titles_1">#REF!</definedName>
    <definedName name="Excel_BuiltIn_Print_Titles_1_1">#REF!</definedName>
    <definedName name="Excel_BuiltIn_Print_Titles_1_1_1">#REF!</definedName>
    <definedName name="Excel_BuiltIn_Print_Titles_10_1_1">#REF!</definedName>
    <definedName name="Excel_BuiltIn_Print_Titles_11_1_1_1">#REF!</definedName>
    <definedName name="Excel_BuiltIn_Print_Titles_12">#REF!</definedName>
    <definedName name="Excel_BuiltIn_Print_Titles_12_1">#REF!</definedName>
    <definedName name="Excel_BuiltIn_Print_Titles_13_1">#REF!</definedName>
    <definedName name="Excel_BuiltIn_Print_Titles_13_1_1">#REF!</definedName>
    <definedName name="Excel_BuiltIn_Print_Titles_14_1_1">#REF!</definedName>
    <definedName name="Excel_BuiltIn_Print_Titles_17_1_1_1_1">#REF!</definedName>
    <definedName name="Excel_BuiltIn_Print_Titles_17_1_1_1_1_1">#REF!</definedName>
    <definedName name="Excel_BuiltIn_Print_Titles_18_1_1_1">#REF!</definedName>
    <definedName name="Excel_BuiltIn_Print_Titles_18_1_1_1_1">#REF!</definedName>
    <definedName name="Excel_BuiltIn_Print_Titles_19_1_1_1">#REF!</definedName>
    <definedName name="Excel_BuiltIn_Print_Titles_19_1_1_1_1">#REF!</definedName>
    <definedName name="Excel_BuiltIn_Print_Titles_2">#REF!</definedName>
    <definedName name="Excel_BuiltIn_Print_Titles_21_1_1_1">#REF!</definedName>
    <definedName name="Excel_BuiltIn_Print_Titles_21_1_1_1_1">#REF!</definedName>
    <definedName name="Excel_BuiltIn_Print_Titles_3_1_1">#REF!</definedName>
    <definedName name="Excel_BuiltIn_Print_Titles_4_1_1">#REF!</definedName>
    <definedName name="Excel_BuiltIn_Print_Titles_6_1">#REF!</definedName>
    <definedName name="Excel_BuiltIn_Print_Titles_6_1_1">#REF!</definedName>
    <definedName name="Excel_BuiltIn_Print_Titles_7_1">#REF!</definedName>
    <definedName name="Excel_BuiltIn_Print_Titles_8_1_1">#REF!</definedName>
    <definedName name="Excel_BuiltIn_Print_Titles_9_1_1">#REF!</definedName>
    <definedName name="EXPANSAO">#REF!</definedName>
    <definedName name="f">#REF!</definedName>
    <definedName name="FAIXA_AN">#REF!</definedName>
    <definedName name="fdsgdsgsdfgsdgsd">#REF!</definedName>
    <definedName name="FEVA">#REF!</definedName>
    <definedName name="FORMA_AN">#REF!</definedName>
    <definedName name="FORMA_AT">#REF!</definedName>
    <definedName name="FORN_MEIO_FIO_AN">#REF!</definedName>
    <definedName name="FORN_MEIO_FIO_AT">#REF!</definedName>
    <definedName name="FORNECIMENTO_AN">#REF!</definedName>
    <definedName name="FORNECIMENTO_AT">#REF!</definedName>
    <definedName name="FOSSA">#REF!</definedName>
    <definedName name="gdfsdfdsgsdgsd">#REF!</definedName>
    <definedName name="granito_02">#REF!</definedName>
    <definedName name="I_GAP">#REF!</definedName>
    <definedName name="I_PAVIMENTAÇÃO">#REF!</definedName>
    <definedName name="I_TERRAPLENAGEM">#REF!</definedName>
    <definedName name="IMPERMEABILIZACAO">#REF!</definedName>
    <definedName name="ÍNDICE">#REF!</definedName>
    <definedName name="ÍNDICE_36">#REF!</definedName>
    <definedName name="ÍNDICE_37">#REF!</definedName>
    <definedName name="ÍNDICE_38">#REF!</definedName>
    <definedName name="Instalacoes">#REF!</definedName>
    <definedName name="INSUMO">#REF!</definedName>
    <definedName name="INSUMOS">#REF!</definedName>
    <definedName name="ir">#REF!</definedName>
    <definedName name="JANA">#REF!</definedName>
    <definedName name="JULA">#REF!</definedName>
    <definedName name="JUNA">#REF!</definedName>
    <definedName name="K_PR">#REF!</definedName>
    <definedName name="KG">#REF!</definedName>
    <definedName name="KK">#REF!</definedName>
    <definedName name="L_AREIA_AN">#REF!</definedName>
    <definedName name="L_AREIA_AT">#REF!</definedName>
    <definedName name="L_BRITA_AN">#REF!</definedName>
    <definedName name="L_BRITA_AT">#REF!</definedName>
    <definedName name="L_CASCALHO_AN">#REF!</definedName>
    <definedName name="L_CASCALHO_AT">#REF!</definedName>
    <definedName name="L_MARROADA_AN">#REF!</definedName>
    <definedName name="L_MARROADA_AT">#REF!</definedName>
    <definedName name="LARG_BARRACÃO">#REF!</definedName>
    <definedName name="LARG_CANTEIRO">#REF!</definedName>
    <definedName name="LASTRO_AN">#REF!</definedName>
    <definedName name="LASTRO_AT">#REF!</definedName>
    <definedName name="LAV">#REF!</definedName>
    <definedName name="LIG_ÁGUA">#REF!</definedName>
    <definedName name="LIG_ENERG">#REF!</definedName>
    <definedName name="LISTA">[2]DADOS!$C$2:$C$4831</definedName>
    <definedName name="lixo">#REF!</definedName>
    <definedName name="LLL">#REF!</definedName>
    <definedName name="LOCAÇÃO_AN">#REF!</definedName>
    <definedName name="LOCAÇÃO_AT">#REF!</definedName>
    <definedName name="MAIA">#REF!</definedName>
    <definedName name="maiusculaA1">#REF!</definedName>
    <definedName name="MAN_BARRO_2_AN">#REF!</definedName>
    <definedName name="MAN_BARRO_2_AT">#REF!</definedName>
    <definedName name="MAN_BARRO_4_AN">#REF!</definedName>
    <definedName name="MAN_BARRO_4_AT">#REF!</definedName>
    <definedName name="MAN_CAMADAS_AN">#REF!</definedName>
    <definedName name="MAN_CAMADAS_AT">#REF!</definedName>
    <definedName name="MAN_CASCALHO_2_AN">#REF!</definedName>
    <definedName name="MAN_CASCALHO_2_AT">#REF!</definedName>
    <definedName name="MAN_CASCALHO_4_AN">#REF!</definedName>
    <definedName name="MAN_CASCALHO_4_AT">#REF!</definedName>
    <definedName name="MAN_COMPRESSOR_2_AN">#REF!</definedName>
    <definedName name="MAN_COMPRESSOR_2_AT">#REF!</definedName>
    <definedName name="MAN_COMPRESSOR_4_AN">#REF!</definedName>
    <definedName name="MAN_COMPRESSOR_4_AT">#REF!</definedName>
    <definedName name="MAN_EXPLOSIVO_2_AN">#REF!</definedName>
    <definedName name="MAN_EXPLOSIVO_2_AT">#REF!</definedName>
    <definedName name="MAN_EXPLOSIVO_4_AN">#REF!</definedName>
    <definedName name="MAN_EXPLOSIVO_4_AT">#REF!</definedName>
    <definedName name="MAN_GST_AN">#REF!</definedName>
    <definedName name="MAN_GST_AT">#REF!</definedName>
    <definedName name="MAN_MATACÃO_2_AN">#REF!</definedName>
    <definedName name="MAN_MATACÃO_2_AT">#REF!</definedName>
    <definedName name="MAN_MATACÃO_4_AN">#REF!</definedName>
    <definedName name="MAN_MATACÃO_4_AT">#REF!</definedName>
    <definedName name="MAN_SEM_AN">#REF!</definedName>
    <definedName name="MAN_SEM_AT">#REF!</definedName>
    <definedName name="MAN_TERRA_2_AN">#REF!</definedName>
    <definedName name="MAN_TERRA_2_AT">#REF!</definedName>
    <definedName name="MAN_TERRA_4_AN">#REF!</definedName>
    <definedName name="MAN_TERRA_4_AT">#REF!</definedName>
    <definedName name="MAQSERV">#REF!</definedName>
    <definedName name="MAQSERV048">#REF!</definedName>
    <definedName name="MARA">#REF!</definedName>
    <definedName name="MatCIVIL">#REF!</definedName>
    <definedName name="MBV_150_AN">#REF!</definedName>
    <definedName name="MBV_150_AT">#REF!</definedName>
    <definedName name="MBV_200_AN">#REF!</definedName>
    <definedName name="MBV_200_AT">#REF!</definedName>
    <definedName name="MBV_250_AN">#REF!</definedName>
    <definedName name="MBV_250_AT">#REF!</definedName>
    <definedName name="MBV_300_AN">#REF!</definedName>
    <definedName name="MBV_300_AT">#REF!</definedName>
    <definedName name="MBV_350_AN">#REF!</definedName>
    <definedName name="MBV_350_AT">#REF!</definedName>
    <definedName name="MBV_375_AN">#REF!</definedName>
    <definedName name="MBV_375_AT">#REF!</definedName>
    <definedName name="MBV_400_AN">#REF!</definedName>
    <definedName name="MBV_400_AT">#REF!</definedName>
    <definedName name="MDOCIVIL">#REF!</definedName>
    <definedName name="MEC_BARRO_2_AN">#REF!</definedName>
    <definedName name="MEC_BARRO_2_AT">#REF!</definedName>
    <definedName name="MEC_BARRO_4_AN">#REF!</definedName>
    <definedName name="MEC_BARRO_4_AT">#REF!</definedName>
    <definedName name="MEC_BARRO_6_AN">#REF!</definedName>
    <definedName name="MEC_BARRO_6_AT">#REF!</definedName>
    <definedName name="MEC_CAMADAS_AN">#REF!</definedName>
    <definedName name="MEC_CAMADAS_AT">#REF!</definedName>
    <definedName name="MEC_GST_AN">#REF!</definedName>
    <definedName name="MEC_GST_AT">#REF!</definedName>
    <definedName name="MEC_MATACÃO_2_AN">#REF!</definedName>
    <definedName name="MEC_MATACÃO_2_AT">#REF!</definedName>
    <definedName name="MEC_MATACÃO_4_AN">#REF!</definedName>
    <definedName name="MEC_MATACÃO_4_AT">#REF!</definedName>
    <definedName name="MEC_MATACÃO_6_AN">#REF!</definedName>
    <definedName name="MEC_MATACÃO_6_AT">#REF!</definedName>
    <definedName name="MEC_SEM_AN">#REF!</definedName>
    <definedName name="MEC_SEM_AT">#REF!</definedName>
    <definedName name="MEC_TERRA_2_AN">#REF!</definedName>
    <definedName name="MEC_TERRA_2_AT">#REF!</definedName>
    <definedName name="MEC_TERRA_4_AN">#REF!</definedName>
    <definedName name="MEC_TERRA_4_AT">#REF!</definedName>
    <definedName name="MEC_TERRA_6_AN">#REF!</definedName>
    <definedName name="MEC_TERRA_6_AT">#REF!</definedName>
    <definedName name="Mecanica">#REF!</definedName>
    <definedName name="METÁLICO_AN">#REF!</definedName>
    <definedName name="METÁLICO_AT">#REF!</definedName>
    <definedName name="MG">#REF!</definedName>
    <definedName name="Mod">#REF!</definedName>
    <definedName name="NILO">#REF!</definedName>
    <definedName name="NOIN">#REF!</definedName>
    <definedName name="NOVA">#REF!</definedName>
    <definedName name="OBJETIVO">#REF!</definedName>
    <definedName name="OrcEd">#REF!</definedName>
    <definedName name="OrcEd1">#REF!</definedName>
    <definedName name="OUTA">#REF!</definedName>
    <definedName name="PAR">#REF!</definedName>
    <definedName name="PERDA">#REF!</definedName>
    <definedName name="PN_95_AN">#REF!</definedName>
    <definedName name="PN_95_AT">#REF!</definedName>
    <definedName name="PONTALETEAMENTO_AN">#REF!</definedName>
    <definedName name="PONTALETEAMENTO_AT">#REF!</definedName>
    <definedName name="pp">#REF!</definedName>
    <definedName name="PPUMO">#REF!</definedName>
    <definedName name="prazo">#REF!</definedName>
    <definedName name="PREÇO_ETE">#REF!</definedName>
    <definedName name="PREÇO_LEVE">#REF!</definedName>
    <definedName name="PREÇO_PESADO">#REF!</definedName>
    <definedName name="PREÇO_REDE">#REF!</definedName>
    <definedName name="Print_Area_MI">#REF!</definedName>
    <definedName name="PROGRAMA">#REF!</definedName>
    <definedName name="PS_CALÇADA_AN">#REF!</definedName>
    <definedName name="PS_CALÇADA_AT">#REF!</definedName>
    <definedName name="PS_RUA_AN">#REF!</definedName>
    <definedName name="PS_RUA_AT">#REF!</definedName>
    <definedName name="PU">#REF!</definedName>
    <definedName name="PUM">#REF!</definedName>
    <definedName name="PUMO">#REF!</definedName>
    <definedName name="PV_10_AN">#REF!</definedName>
    <definedName name="PV_10_AT">#REF!</definedName>
    <definedName name="PV_15_AN">#REF!</definedName>
    <definedName name="PV_15_AT">#REF!</definedName>
    <definedName name="PV_20_AN">#REF!</definedName>
    <definedName name="PV_20_AT">#REF!</definedName>
    <definedName name="PV_25_AN">#REF!</definedName>
    <definedName name="PV_25_AT">#REF!</definedName>
    <definedName name="PV_30_AN">#REF!</definedName>
    <definedName name="PV_30_AT">#REF!</definedName>
    <definedName name="PV_35_AN">#REF!</definedName>
    <definedName name="PV_35_AT">#REF!</definedName>
    <definedName name="PV_40_AN">#REF!</definedName>
    <definedName name="PV_40_AT">#REF!</definedName>
    <definedName name="PV_45_AN">#REF!</definedName>
    <definedName name="PV_45_AT">#REF!</definedName>
    <definedName name="PV_50_AN">#REF!</definedName>
    <definedName name="PV_50_AT">#REF!</definedName>
    <definedName name="PV_55_AN">#REF!</definedName>
    <definedName name="PV_55_AT">#REF!</definedName>
    <definedName name="PVC_100_AN">#REF!</definedName>
    <definedName name="PVC_100_AT">#REF!</definedName>
    <definedName name="PVC_150_AN">#REF!</definedName>
    <definedName name="PVC_150_AT">#REF!</definedName>
    <definedName name="PVC_200_AN">#REF!</definedName>
    <definedName name="PVC_200_AT">#REF!</definedName>
    <definedName name="PVC_250_AN">#REF!</definedName>
    <definedName name="PVC_250_AT">#REF!</definedName>
    <definedName name="PVC_300_AN">#REF!</definedName>
    <definedName name="PVC_300_AT">#REF!</definedName>
    <definedName name="PVC_350_AN">#REF!</definedName>
    <definedName name="PVC_350_AT">#REF!</definedName>
    <definedName name="PVC_375_AN">#REF!</definedName>
    <definedName name="PVC_375_AT">#REF!</definedName>
    <definedName name="PVC_75_AN">#REF!</definedName>
    <definedName name="PVC_75_AT">#REF!</definedName>
    <definedName name="q">#REF!</definedName>
    <definedName name="QF">#REF!</definedName>
    <definedName name="QI">#REF!</definedName>
    <definedName name="QTDE">#REF!</definedName>
    <definedName name="QUAD1">#REF!</definedName>
    <definedName name="QUAD11">#REF!</definedName>
    <definedName name="QUAD21">#REF!</definedName>
    <definedName name="QUAD211">#REF!</definedName>
    <definedName name="QUAD22">#REF!</definedName>
    <definedName name="QUAD221">#REF!</definedName>
    <definedName name="QUAD23">#REF!</definedName>
    <definedName name="REC_ASFALTO_AN">#REF!</definedName>
    <definedName name="REC_ASFALTO_AT">#REF!</definedName>
    <definedName name="REC_CALÇADA_AN">#REF!</definedName>
    <definedName name="REC_CALÇADA_AT">#REF!</definedName>
    <definedName name="REG_MAN_AN">#REF!</definedName>
    <definedName name="REG_MAN_AT">#REF!</definedName>
    <definedName name="REG_MEC_AN">#REF!</definedName>
    <definedName name="REG_MEC_AT">#REF!</definedName>
    <definedName name="REM_BLOKRET_AN">#REF!</definedName>
    <definedName name="REM_BLOKRET_AT">#REF!</definedName>
    <definedName name="REM_MEIO_FIO_AN">#REF!</definedName>
    <definedName name="REM_MEIO_FIO_AT">#REF!</definedName>
    <definedName name="REM_PARALELEP_AN">#REF!</definedName>
    <definedName name="REM_PARALELEP_AT">#REF!</definedName>
    <definedName name="RENO">#REF!</definedName>
    <definedName name="REP_BLOKRET_AN">#REF!</definedName>
    <definedName name="REP_BLOKRET_AT">#REF!</definedName>
    <definedName name="REP_MEIO_FIO_AN">#REF!</definedName>
    <definedName name="REP_MEIO_FIO_AT">#REF!</definedName>
    <definedName name="REP_PARALELEP_AN">#REF!</definedName>
    <definedName name="REP_PARALELEP_AT">#REF!</definedName>
    <definedName name="resultado44001">#REF!</definedName>
    <definedName name="resultado44010">#REF!</definedName>
    <definedName name="Resumo_Quantidade">#REF!</definedName>
    <definedName name="RIOMACHADO">#REF!</definedName>
    <definedName name="RIOMUQUI">#REF!</definedName>
    <definedName name="RIONOVE">#REF!</definedName>
    <definedName name="RIORIACHUELO">#REF!</definedName>
    <definedName name="RIOSÃOPEDRO">#REF!</definedName>
    <definedName name="RIOSOLEDADE">#REF!</definedName>
    <definedName name="rm">#REF!</definedName>
    <definedName name="RUAS" localSheetId="7">#REF!</definedName>
    <definedName name="ruas">'EXTENSÃO DE RUAS'!$D$103</definedName>
    <definedName name="sarjetas">#REF!</definedName>
    <definedName name="SEL">'PLAN 01'!$D$120</definedName>
    <definedName name="SELIC">'PLAN 03'!$D$83</definedName>
    <definedName name="SETA">#REF!</definedName>
    <definedName name="SINAPI_AC">#REF!</definedName>
    <definedName name="Sintetico">#REF!</definedName>
    <definedName name="STM">#REF!</definedName>
    <definedName name="STMM">#REF!</definedName>
    <definedName name="STMO">#REF!</definedName>
    <definedName name="STMO1">#REF!</definedName>
    <definedName name="SUCCAO">#REF!</definedName>
    <definedName name="sv">#REF!</definedName>
    <definedName name="TAB">#REF!</definedName>
    <definedName name="TABELA">#REF!</definedName>
    <definedName name="TABTUBOMM">#REF!</definedName>
    <definedName name="taxa">#REF!</definedName>
    <definedName name="TD">#REF!</definedName>
    <definedName name="TEMPO_CANTEIRO">#REF!</definedName>
    <definedName name="TIL_C_100_AN">#REF!</definedName>
    <definedName name="TIL_C_100_AT">#REF!</definedName>
    <definedName name="TIL_CALÇADA_AN">#REF!</definedName>
    <definedName name="TIL_CALÇADA_AT">#REF!</definedName>
    <definedName name="TIL_P_150_AN">#REF!</definedName>
    <definedName name="TIL_P_150_AT">#REF!</definedName>
    <definedName name="TIL_P_200_AN">#REF!</definedName>
    <definedName name="TIL_P_200_AT">#REF!</definedName>
    <definedName name="TIL_P_250_AN">#REF!</definedName>
    <definedName name="TIL_P_250_AT">#REF!</definedName>
    <definedName name="TIL_P_300_AN">#REF!</definedName>
    <definedName name="TIL_P_300_AT">#REF!</definedName>
    <definedName name="TIL_R_150_AN">#REF!</definedName>
    <definedName name="TIL_R_150_AT">#REF!</definedName>
    <definedName name="TIL_R_300_AN">#REF!</definedName>
    <definedName name="TIL_R_300_AT">#REF!</definedName>
    <definedName name="TIL_RUA_AN">#REF!</definedName>
    <definedName name="TIL_RUA_AT">#REF!</definedName>
    <definedName name="TIPO_SAPO_AN">#REF!</definedName>
    <definedName name="TIPO_SAPO_AT">#REF!</definedName>
    <definedName name="_xlnm.Print_Titles" localSheetId="10">'EXTENSÃO DE RUAS'!$1:$2</definedName>
    <definedName name="_xlnm.Print_Titles" localSheetId="11">PLANEJAMENTO!$1:$2</definedName>
    <definedName name="total">#REF!</definedName>
    <definedName name="TQ_150_AN">#REF!</definedName>
    <definedName name="TQ_150_AT">#REF!</definedName>
    <definedName name="TQ_200_AN">#REF!</definedName>
    <definedName name="TQ_200_AT">#REF!</definedName>
    <definedName name="TQ_250_AN">#REF!</definedName>
    <definedName name="TQ_250_AT">#REF!</definedName>
    <definedName name="TQ_300_AN">#REF!</definedName>
    <definedName name="TQ_300_AT">#REF!</definedName>
    <definedName name="TRANSP_1_AN">#REF!</definedName>
    <definedName name="TRANSP_1_AT">#REF!</definedName>
    <definedName name="TRANSP_3_AN">#REF!</definedName>
    <definedName name="TRANSP_3_AT">#REF!</definedName>
    <definedName name="TRAVESSIA_AN">#REF!</definedName>
    <definedName name="TRAVESSIA_AT">#REF!</definedName>
    <definedName name="TT_ORÇADA">#REF!</definedName>
    <definedName name="Tubos_PRFV">#REF!</definedName>
    <definedName name="Tubulacao">#REF!</definedName>
    <definedName name="tudo">#REF!</definedName>
    <definedName name="UMIDECIMENTO_AN">#REF!</definedName>
    <definedName name="UMIDECIMENTO_AT">#REF!</definedName>
    <definedName name="VALOR_TOTAL">#REF!</definedName>
    <definedName name="VAZAO">#REF!</definedName>
    <definedName name="VEICULOS">#REF!</definedName>
    <definedName name="Volume">#REF!</definedName>
    <definedName name="vpf">#REF!</definedName>
    <definedName name="vpi">#REF!</definedName>
    <definedName name="vr">#REF!</definedName>
    <definedName name="vt">#REF!</definedName>
    <definedName name="X1a">#REF!</definedName>
    <definedName name="X2a">#REF!</definedName>
  </definedNames>
  <calcPr calcId="191029"/>
  <extLst>
    <ext uri="GoogleSheetsCustomDataVersion2">
      <go:sheetsCustomData xmlns:go="http://customooxmlschemas.google.com/" r:id="rId20" roundtripDataChecksum="C4bEs3AmrpaOXVLy4gSjveDFUXiZpLBzQTwBbyBw3b8="/>
    </ext>
  </extLst>
</workbook>
</file>

<file path=xl/calcChain.xml><?xml version="1.0" encoding="utf-8"?>
<calcChain xmlns="http://schemas.openxmlformats.org/spreadsheetml/2006/main">
  <c r="H9" i="20" l="1"/>
  <c r="D57" i="8" l="1"/>
  <c r="E27" i="3"/>
  <c r="E26" i="3"/>
  <c r="E25" i="3"/>
  <c r="E23" i="3"/>
  <c r="E22" i="3"/>
  <c r="E21" i="3"/>
  <c r="E20" i="3"/>
  <c r="E19" i="3"/>
  <c r="E18" i="3"/>
  <c r="E17" i="3"/>
  <c r="E11" i="3"/>
  <c r="E8" i="3"/>
  <c r="C15" i="3"/>
  <c r="E12" i="3"/>
  <c r="D10" i="3"/>
  <c r="E10" i="3" s="1"/>
  <c r="J130" i="26"/>
  <c r="G42" i="26"/>
  <c r="E42" i="26"/>
  <c r="H42" i="26" s="1"/>
  <c r="G41" i="26"/>
  <c r="E41" i="26"/>
  <c r="H41" i="26" s="1"/>
  <c r="M126" i="26"/>
  <c r="M130" i="26" s="1"/>
  <c r="J129" i="26"/>
  <c r="K129" i="26"/>
  <c r="L129" i="26"/>
  <c r="M129" i="26"/>
  <c r="I129" i="26"/>
  <c r="L126" i="26"/>
  <c r="L130" i="26" s="1"/>
  <c r="K126" i="26"/>
  <c r="K130" i="26" s="1"/>
  <c r="J126" i="26"/>
  <c r="I126" i="26"/>
  <c r="I130" i="26" s="1"/>
  <c r="G125" i="26"/>
  <c r="E125" i="26"/>
  <c r="H125" i="26" s="1"/>
  <c r="G124" i="26"/>
  <c r="E124" i="26"/>
  <c r="H124" i="26" s="1"/>
  <c r="G123" i="26"/>
  <c r="E123" i="26"/>
  <c r="H123" i="26" s="1"/>
  <c r="G122" i="26"/>
  <c r="E122" i="26"/>
  <c r="H122" i="26" s="1"/>
  <c r="G121" i="26"/>
  <c r="E121" i="26"/>
  <c r="H121" i="26" s="1"/>
  <c r="G120" i="26"/>
  <c r="E120" i="26"/>
  <c r="H120" i="26" s="1"/>
  <c r="G119" i="26"/>
  <c r="E119" i="26"/>
  <c r="H119" i="26" s="1"/>
  <c r="D118" i="26"/>
  <c r="G118" i="26" s="1"/>
  <c r="G117" i="26"/>
  <c r="E117" i="26"/>
  <c r="H117" i="26" s="1"/>
  <c r="G116" i="26"/>
  <c r="E116" i="26"/>
  <c r="H116" i="26" s="1"/>
  <c r="G115" i="26"/>
  <c r="E115" i="26"/>
  <c r="H115" i="26" s="1"/>
  <c r="G114" i="26"/>
  <c r="E114" i="26"/>
  <c r="H114" i="26" s="1"/>
  <c r="D113" i="26"/>
  <c r="G113" i="26" s="1"/>
  <c r="G112" i="26"/>
  <c r="E112" i="26"/>
  <c r="H112" i="26" s="1"/>
  <c r="G111" i="26"/>
  <c r="E111" i="26"/>
  <c r="H111" i="26" s="1"/>
  <c r="G110" i="26"/>
  <c r="E110" i="26"/>
  <c r="H110" i="26" s="1"/>
  <c r="G109" i="26"/>
  <c r="E109" i="26"/>
  <c r="H109" i="26" s="1"/>
  <c r="D108" i="26"/>
  <c r="E108" i="26" s="1"/>
  <c r="H108" i="26" s="1"/>
  <c r="G107" i="26"/>
  <c r="E107" i="26"/>
  <c r="H107" i="26" s="1"/>
  <c r="D106" i="26"/>
  <c r="G106" i="26" s="1"/>
  <c r="G105" i="26"/>
  <c r="E105" i="26"/>
  <c r="H105" i="26" s="1"/>
  <c r="G104" i="26"/>
  <c r="E104" i="26"/>
  <c r="H104" i="26" s="1"/>
  <c r="G103" i="26"/>
  <c r="E103" i="26"/>
  <c r="H103" i="26" s="1"/>
  <c r="G102" i="26"/>
  <c r="E102" i="26"/>
  <c r="H102" i="26" s="1"/>
  <c r="D101" i="26"/>
  <c r="E101" i="26" s="1"/>
  <c r="H101" i="26" s="1"/>
  <c r="D100" i="26"/>
  <c r="E100" i="26" s="1"/>
  <c r="H100" i="26" s="1"/>
  <c r="G99" i="26"/>
  <c r="E99" i="26"/>
  <c r="H99" i="26" s="1"/>
  <c r="G98" i="26"/>
  <c r="E98" i="26"/>
  <c r="H98" i="26" s="1"/>
  <c r="G97" i="26"/>
  <c r="E97" i="26"/>
  <c r="H97" i="26" s="1"/>
  <c r="G96" i="26"/>
  <c r="E96" i="26"/>
  <c r="H96" i="26" s="1"/>
  <c r="D95" i="26"/>
  <c r="G95" i="26" s="1"/>
  <c r="G94" i="26"/>
  <c r="E94" i="26"/>
  <c r="H94" i="26" s="1"/>
  <c r="G93" i="26"/>
  <c r="E93" i="26"/>
  <c r="H93" i="26" s="1"/>
  <c r="D92" i="26"/>
  <c r="E92" i="26" s="1"/>
  <c r="H92" i="26" s="1"/>
  <c r="G91" i="26"/>
  <c r="E91" i="26"/>
  <c r="H91" i="26" s="1"/>
  <c r="G90" i="26"/>
  <c r="E90" i="26"/>
  <c r="H90" i="26" s="1"/>
  <c r="G89" i="26"/>
  <c r="E89" i="26"/>
  <c r="H89" i="26" s="1"/>
  <c r="G88" i="26"/>
  <c r="E88" i="26"/>
  <c r="H88" i="26" s="1"/>
  <c r="G87" i="26"/>
  <c r="E87" i="26"/>
  <c r="H87" i="26" s="1"/>
  <c r="G86" i="26"/>
  <c r="E86" i="26"/>
  <c r="H86" i="26" s="1"/>
  <c r="G85" i="26"/>
  <c r="E85" i="26"/>
  <c r="H85" i="26" s="1"/>
  <c r="G84" i="26"/>
  <c r="E84" i="26"/>
  <c r="H84" i="26" s="1"/>
  <c r="G83" i="26"/>
  <c r="E83" i="26"/>
  <c r="H83" i="26" s="1"/>
  <c r="D82" i="26"/>
  <c r="E82" i="26" s="1"/>
  <c r="H82" i="26" s="1"/>
  <c r="G81" i="26"/>
  <c r="E81" i="26"/>
  <c r="H81" i="26" s="1"/>
  <c r="G80" i="26"/>
  <c r="E80" i="26"/>
  <c r="H80" i="26" s="1"/>
  <c r="G79" i="26"/>
  <c r="E79" i="26"/>
  <c r="H79" i="26" s="1"/>
  <c r="G78" i="26"/>
  <c r="E78" i="26"/>
  <c r="H78" i="26" s="1"/>
  <c r="G77" i="26"/>
  <c r="E77" i="26"/>
  <c r="H77" i="26" s="1"/>
  <c r="G76" i="26"/>
  <c r="E76" i="26"/>
  <c r="H76" i="26" s="1"/>
  <c r="D75" i="26"/>
  <c r="G75" i="26" s="1"/>
  <c r="G74" i="26"/>
  <c r="E74" i="26"/>
  <c r="H74" i="26" s="1"/>
  <c r="G73" i="26"/>
  <c r="E73" i="26"/>
  <c r="H73" i="26" s="1"/>
  <c r="G72" i="26"/>
  <c r="E72" i="26"/>
  <c r="H72" i="26" s="1"/>
  <c r="G71" i="26"/>
  <c r="E71" i="26"/>
  <c r="H71" i="26" s="1"/>
  <c r="G70" i="26"/>
  <c r="E70" i="26"/>
  <c r="H70" i="26" s="1"/>
  <c r="G69" i="26"/>
  <c r="E69" i="26"/>
  <c r="H69" i="26" s="1"/>
  <c r="G68" i="26"/>
  <c r="E68" i="26"/>
  <c r="H68" i="26" s="1"/>
  <c r="G67" i="26"/>
  <c r="E67" i="26"/>
  <c r="H67" i="26" s="1"/>
  <c r="G66" i="26"/>
  <c r="E66" i="26"/>
  <c r="H66" i="26" s="1"/>
  <c r="G65" i="26"/>
  <c r="E65" i="26"/>
  <c r="H65" i="26" s="1"/>
  <c r="D64" i="26"/>
  <c r="G64" i="26" s="1"/>
  <c r="G63" i="26"/>
  <c r="E63" i="26"/>
  <c r="H63" i="26" s="1"/>
  <c r="G62" i="26"/>
  <c r="E62" i="26"/>
  <c r="H62" i="26" s="1"/>
  <c r="G61" i="26"/>
  <c r="E61" i="26"/>
  <c r="H61" i="26" s="1"/>
  <c r="G60" i="26"/>
  <c r="E60" i="26"/>
  <c r="H60" i="26" s="1"/>
  <c r="D59" i="26"/>
  <c r="E59" i="26" s="1"/>
  <c r="H59" i="26" s="1"/>
  <c r="G58" i="26"/>
  <c r="E58" i="26"/>
  <c r="H58" i="26" s="1"/>
  <c r="G57" i="26"/>
  <c r="E57" i="26"/>
  <c r="H57" i="26" s="1"/>
  <c r="D56" i="26"/>
  <c r="G56" i="26" s="1"/>
  <c r="G55" i="26"/>
  <c r="E55" i="26"/>
  <c r="H55" i="26" s="1"/>
  <c r="G54" i="26"/>
  <c r="E54" i="26"/>
  <c r="H54" i="26" s="1"/>
  <c r="G53" i="26"/>
  <c r="E53" i="26"/>
  <c r="H53" i="26" s="1"/>
  <c r="D52" i="26"/>
  <c r="G52" i="26" s="1"/>
  <c r="G51" i="26"/>
  <c r="E51" i="26"/>
  <c r="H51" i="26" s="1"/>
  <c r="G50" i="26"/>
  <c r="E50" i="26"/>
  <c r="H50" i="26" s="1"/>
  <c r="G49" i="26"/>
  <c r="E49" i="26"/>
  <c r="H49" i="26" s="1"/>
  <c r="G48" i="26"/>
  <c r="E48" i="26"/>
  <c r="H48" i="26" s="1"/>
  <c r="G47" i="26"/>
  <c r="E47" i="26"/>
  <c r="H47" i="26" s="1"/>
  <c r="G46" i="26"/>
  <c r="E46" i="26"/>
  <c r="H46" i="26" s="1"/>
  <c r="G45" i="26"/>
  <c r="E45" i="26"/>
  <c r="H45" i="26" s="1"/>
  <c r="G44" i="26"/>
  <c r="E44" i="26"/>
  <c r="H44" i="26" s="1"/>
  <c r="G43" i="26"/>
  <c r="E43" i="26"/>
  <c r="H43" i="26" s="1"/>
  <c r="G40" i="26"/>
  <c r="E40" i="26"/>
  <c r="H40" i="26" s="1"/>
  <c r="G39" i="26"/>
  <c r="E39" i="26"/>
  <c r="H39" i="26" s="1"/>
  <c r="G38" i="26"/>
  <c r="E38" i="26"/>
  <c r="H38" i="26" s="1"/>
  <c r="G37" i="26"/>
  <c r="E37" i="26"/>
  <c r="H37" i="26" s="1"/>
  <c r="G36" i="26"/>
  <c r="E36" i="26"/>
  <c r="H36" i="26" s="1"/>
  <c r="G35" i="26"/>
  <c r="E35" i="26"/>
  <c r="H35" i="26" s="1"/>
  <c r="G34" i="26"/>
  <c r="E34" i="26"/>
  <c r="H34" i="26" s="1"/>
  <c r="D33" i="26"/>
  <c r="E33" i="26" s="1"/>
  <c r="H33" i="26" s="1"/>
  <c r="G32" i="26"/>
  <c r="E32" i="26"/>
  <c r="H32" i="26" s="1"/>
  <c r="G31" i="26"/>
  <c r="E31" i="26"/>
  <c r="H31" i="26" s="1"/>
  <c r="G30" i="26"/>
  <c r="E30" i="26"/>
  <c r="H30" i="26" s="1"/>
  <c r="D29" i="26"/>
  <c r="G29" i="26" s="1"/>
  <c r="G28" i="26"/>
  <c r="E28" i="26"/>
  <c r="H28" i="26" s="1"/>
  <c r="G27" i="26"/>
  <c r="E27" i="26"/>
  <c r="H27" i="26" s="1"/>
  <c r="G26" i="26"/>
  <c r="E26" i="26"/>
  <c r="H26" i="26" s="1"/>
  <c r="G25" i="26"/>
  <c r="E25" i="26"/>
  <c r="H25" i="26" s="1"/>
  <c r="G24" i="26"/>
  <c r="E24" i="26"/>
  <c r="H24" i="26" s="1"/>
  <c r="D23" i="26"/>
  <c r="E23" i="26" s="1"/>
  <c r="H23" i="26" s="1"/>
  <c r="G22" i="26"/>
  <c r="E22" i="26"/>
  <c r="H22" i="26" s="1"/>
  <c r="G21" i="26"/>
  <c r="E21" i="26"/>
  <c r="H21" i="26" s="1"/>
  <c r="G20" i="26"/>
  <c r="E20" i="26"/>
  <c r="H20" i="26" s="1"/>
  <c r="G19" i="26"/>
  <c r="E19" i="26"/>
  <c r="H19" i="26" s="1"/>
  <c r="G18" i="26"/>
  <c r="E18" i="26"/>
  <c r="H18" i="26" s="1"/>
  <c r="G17" i="26"/>
  <c r="E17" i="26"/>
  <c r="H17" i="26" s="1"/>
  <c r="G16" i="26"/>
  <c r="E16" i="26"/>
  <c r="H16" i="26" s="1"/>
  <c r="G15" i="26"/>
  <c r="E15" i="26"/>
  <c r="H15" i="26" s="1"/>
  <c r="G14" i="26"/>
  <c r="E14" i="26"/>
  <c r="H14" i="26" s="1"/>
  <c r="G13" i="26"/>
  <c r="E13" i="26"/>
  <c r="H13" i="26" s="1"/>
  <c r="G12" i="26"/>
  <c r="E12" i="26"/>
  <c r="H12" i="26" s="1"/>
  <c r="G11" i="26"/>
  <c r="E11" i="26"/>
  <c r="H11" i="26" s="1"/>
  <c r="G10" i="26"/>
  <c r="E10" i="26"/>
  <c r="H10" i="26" s="1"/>
  <c r="G9" i="26"/>
  <c r="E9" i="26"/>
  <c r="H9" i="26" s="1"/>
  <c r="G8" i="26"/>
  <c r="E8" i="26"/>
  <c r="H8" i="26" s="1"/>
  <c r="G7" i="26"/>
  <c r="E7" i="26"/>
  <c r="H7" i="26" s="1"/>
  <c r="G6" i="26"/>
  <c r="E6" i="26"/>
  <c r="H6" i="26" s="1"/>
  <c r="G5" i="26"/>
  <c r="E5" i="26"/>
  <c r="H5" i="26" s="1"/>
  <c r="G4" i="26"/>
  <c r="E4" i="26"/>
  <c r="H4" i="26" s="1"/>
  <c r="G3" i="26"/>
  <c r="E3" i="26"/>
  <c r="H3" i="26" s="1"/>
  <c r="D9" i="3" l="1"/>
  <c r="E9" i="3" s="1"/>
  <c r="G23" i="26"/>
  <c r="E52" i="26"/>
  <c r="H52" i="26" s="1"/>
  <c r="G101" i="26"/>
  <c r="G92" i="26"/>
  <c r="G100" i="26"/>
  <c r="G82" i="26"/>
  <c r="G108" i="26"/>
  <c r="E64" i="26"/>
  <c r="H64" i="26" s="1"/>
  <c r="D126" i="26"/>
  <c r="G33" i="26"/>
  <c r="G59" i="26"/>
  <c r="E113" i="26"/>
  <c r="H113" i="26" s="1"/>
  <c r="E95" i="26"/>
  <c r="H95" i="26" s="1"/>
  <c r="E106" i="26"/>
  <c r="H106" i="26" s="1"/>
  <c r="E29" i="26"/>
  <c r="H29" i="26" s="1"/>
  <c r="E56" i="26"/>
  <c r="H56" i="26" s="1"/>
  <c r="E75" i="26"/>
  <c r="H75" i="26" s="1"/>
  <c r="E118" i="26"/>
  <c r="H118" i="26" s="1"/>
  <c r="D15" i="3" l="1"/>
  <c r="E15" i="3" s="1"/>
  <c r="D13" i="3"/>
  <c r="E13" i="3" s="1"/>
  <c r="D14" i="3"/>
  <c r="E14" i="3" s="1"/>
  <c r="G126" i="26"/>
  <c r="H126" i="26"/>
  <c r="E126" i="26"/>
  <c r="E28" i="3" l="1"/>
  <c r="E30" i="3" s="1"/>
  <c r="D13" i="2" l="1"/>
  <c r="D12" i="2"/>
  <c r="H8" i="20" l="1"/>
  <c r="H6" i="20"/>
  <c r="C94" i="8"/>
  <c r="D81" i="8"/>
  <c r="D82" i="8" s="1"/>
  <c r="D90" i="5"/>
  <c r="D98" i="5" s="1"/>
  <c r="C137" i="5"/>
  <c r="C96" i="5"/>
  <c r="C137" i="4"/>
  <c r="D131" i="4"/>
  <c r="D133" i="4" s="1"/>
  <c r="C95" i="4"/>
  <c r="C137" i="8"/>
  <c r="D64" i="8"/>
  <c r="D66" i="8" s="1"/>
  <c r="C98" i="5"/>
  <c r="D124" i="5"/>
  <c r="D125" i="5" s="1"/>
  <c r="C135" i="3"/>
  <c r="D120" i="3" s="1"/>
  <c r="M26" i="5"/>
  <c r="M27" i="5" s="1"/>
  <c r="K27" i="5"/>
  <c r="M50" i="5"/>
  <c r="M51" i="5" s="1"/>
  <c r="K51" i="5"/>
  <c r="C97" i="5"/>
  <c r="D83" i="5"/>
  <c r="C139" i="5" s="1"/>
  <c r="E31" i="6"/>
  <c r="E25" i="7"/>
  <c r="E27" i="6"/>
  <c r="E28" i="6"/>
  <c r="E26" i="6"/>
  <c r="E53" i="3"/>
  <c r="E18" i="6"/>
  <c r="E40" i="8"/>
  <c r="E47" i="5"/>
  <c r="E22" i="5"/>
  <c r="E21" i="6"/>
  <c r="E20" i="5"/>
  <c r="E103" i="13"/>
  <c r="D103" i="13"/>
  <c r="D37" i="12"/>
  <c r="D25" i="12"/>
  <c r="D15" i="12"/>
  <c r="H13" i="11"/>
  <c r="H12" i="11"/>
  <c r="H11" i="11"/>
  <c r="H10" i="11"/>
  <c r="Q7" i="11"/>
  <c r="Q6" i="11"/>
  <c r="Q5" i="11"/>
  <c r="Q4" i="11"/>
  <c r="E11" i="8"/>
  <c r="D129" i="8"/>
  <c r="D131" i="8" s="1"/>
  <c r="D134" i="8" s="1"/>
  <c r="E134" i="8" s="1"/>
  <c r="D123" i="8"/>
  <c r="E101" i="8"/>
  <c r="C98" i="8"/>
  <c r="D97" i="8"/>
  <c r="D98" i="8" s="1"/>
  <c r="D96" i="8"/>
  <c r="E96" i="8" s="1"/>
  <c r="D95" i="8"/>
  <c r="E95" i="8" s="1"/>
  <c r="D94" i="8"/>
  <c r="D93" i="8"/>
  <c r="E93" i="8" s="1"/>
  <c r="D88" i="8"/>
  <c r="D90" i="8" s="1"/>
  <c r="D59" i="8"/>
  <c r="E35" i="8"/>
  <c r="U26" i="8"/>
  <c r="W25" i="8"/>
  <c r="W26" i="8" s="1"/>
  <c r="M23" i="8"/>
  <c r="L23" i="8"/>
  <c r="L22" i="8"/>
  <c r="L21" i="8"/>
  <c r="L20" i="8"/>
  <c r="L19" i="8"/>
  <c r="E42" i="8"/>
  <c r="L18" i="8"/>
  <c r="L17" i="8"/>
  <c r="L16" i="8"/>
  <c r="L15" i="8"/>
  <c r="L14" i="8"/>
  <c r="L13" i="8"/>
  <c r="M13" i="8" s="1"/>
  <c r="E12" i="8"/>
  <c r="E8" i="8"/>
  <c r="M49" i="7"/>
  <c r="L49" i="7"/>
  <c r="L46" i="7"/>
  <c r="M46" i="7" s="1"/>
  <c r="L43" i="7"/>
  <c r="M43" i="7" s="1"/>
  <c r="L40" i="7"/>
  <c r="M40" i="7" s="1"/>
  <c r="L37" i="7"/>
  <c r="M37" i="7" s="1"/>
  <c r="L34" i="7"/>
  <c r="M34" i="7" s="1"/>
  <c r="L31" i="7"/>
  <c r="M31" i="7" s="1"/>
  <c r="M30" i="7"/>
  <c r="U29" i="7"/>
  <c r="M29" i="7"/>
  <c r="W28" i="7"/>
  <c r="W29" i="7" s="1"/>
  <c r="M28" i="7"/>
  <c r="M27" i="7"/>
  <c r="M26" i="7"/>
  <c r="E26" i="7"/>
  <c r="M23" i="7"/>
  <c r="E23" i="7"/>
  <c r="L22" i="7"/>
  <c r="M22" i="7" s="1"/>
  <c r="E22" i="7"/>
  <c r="E19" i="7"/>
  <c r="L18" i="7"/>
  <c r="M18" i="7" s="1"/>
  <c r="L17" i="7"/>
  <c r="M17" i="7" s="1"/>
  <c r="L16" i="7"/>
  <c r="M16" i="7" s="1"/>
  <c r="L15" i="7"/>
  <c r="M15" i="7" s="1"/>
  <c r="L14" i="7"/>
  <c r="M14" i="7" s="1"/>
  <c r="L13" i="7"/>
  <c r="M13" i="7" s="1"/>
  <c r="L12" i="7"/>
  <c r="M12" i="7" s="1"/>
  <c r="E12" i="7"/>
  <c r="L11" i="7"/>
  <c r="M11" i="7" s="1"/>
  <c r="E11" i="7"/>
  <c r="L10" i="7"/>
  <c r="E8" i="7"/>
  <c r="D13" i="7" s="1"/>
  <c r="E13" i="7" s="1"/>
  <c r="L46" i="6"/>
  <c r="M46" i="6" s="1"/>
  <c r="L43" i="6"/>
  <c r="M43" i="6" s="1"/>
  <c r="L40" i="6"/>
  <c r="M40" i="6" s="1"/>
  <c r="L37" i="6"/>
  <c r="M37" i="6" s="1"/>
  <c r="U34" i="6"/>
  <c r="L34" i="6"/>
  <c r="M34" i="6" s="1"/>
  <c r="W33" i="6"/>
  <c r="W34" i="6" s="1"/>
  <c r="L31" i="6"/>
  <c r="M31" i="6" s="1"/>
  <c r="M28" i="6"/>
  <c r="M27" i="6"/>
  <c r="M26" i="6"/>
  <c r="M25" i="6"/>
  <c r="M24" i="6"/>
  <c r="E23" i="6"/>
  <c r="M20" i="6"/>
  <c r="L19" i="6"/>
  <c r="M19" i="6" s="1"/>
  <c r="E19" i="6"/>
  <c r="L18" i="6"/>
  <c r="M18" i="6" s="1"/>
  <c r="L17" i="6"/>
  <c r="M17" i="6" s="1"/>
  <c r="L16" i="6"/>
  <c r="M16" i="6" s="1"/>
  <c r="L15" i="6"/>
  <c r="M15" i="6" s="1"/>
  <c r="L14" i="6"/>
  <c r="M14" i="6" s="1"/>
  <c r="L13" i="6"/>
  <c r="M13" i="6" s="1"/>
  <c r="L12" i="6"/>
  <c r="M12" i="6" s="1"/>
  <c r="E12" i="6"/>
  <c r="L11" i="6"/>
  <c r="M11" i="6" s="1"/>
  <c r="E11" i="6"/>
  <c r="L10" i="6"/>
  <c r="E8" i="6"/>
  <c r="D131" i="5"/>
  <c r="D133" i="5" s="1"/>
  <c r="D136" i="5" s="1"/>
  <c r="E136" i="5" s="1"/>
  <c r="E103" i="5"/>
  <c r="C100" i="5"/>
  <c r="E36" i="5"/>
  <c r="E35" i="5"/>
  <c r="E32" i="5"/>
  <c r="E43" i="5"/>
  <c r="E12" i="5"/>
  <c r="E8" i="5"/>
  <c r="V228" i="4"/>
  <c r="D125" i="4"/>
  <c r="E102" i="4"/>
  <c r="C99" i="4"/>
  <c r="D89" i="4"/>
  <c r="D98" i="4" s="1"/>
  <c r="E98" i="4" s="1"/>
  <c r="D83" i="4"/>
  <c r="U51" i="4"/>
  <c r="W50" i="4"/>
  <c r="W51" i="4" s="1"/>
  <c r="E36" i="4"/>
  <c r="E35" i="4"/>
  <c r="D34" i="4"/>
  <c r="E34" i="4" s="1"/>
  <c r="E32" i="4"/>
  <c r="D33" i="4" s="1"/>
  <c r="E33" i="4" s="1"/>
  <c r="U27" i="4"/>
  <c r="W26" i="4"/>
  <c r="W27" i="4" s="1"/>
  <c r="M23" i="4"/>
  <c r="L23" i="4"/>
  <c r="E47" i="4"/>
  <c r="L22" i="4"/>
  <c r="L21" i="4"/>
  <c r="L20" i="4"/>
  <c r="L19" i="4"/>
  <c r="E43" i="4"/>
  <c r="L18" i="4"/>
  <c r="L17" i="4"/>
  <c r="L16" i="4"/>
  <c r="L15" i="4"/>
  <c r="L14" i="4"/>
  <c r="L13" i="4"/>
  <c r="M13" i="4" s="1"/>
  <c r="E12" i="4"/>
  <c r="E11" i="4"/>
  <c r="E10" i="4"/>
  <c r="E8" i="4"/>
  <c r="E140" i="3"/>
  <c r="C137" i="3"/>
  <c r="D132" i="3"/>
  <c r="D133" i="3" s="1"/>
  <c r="E133" i="3" s="1"/>
  <c r="D129" i="3"/>
  <c r="D119" i="3" s="1"/>
  <c r="E89" i="3"/>
  <c r="E88" i="3"/>
  <c r="D87" i="3"/>
  <c r="E87" i="3" s="1"/>
  <c r="U80" i="3"/>
  <c r="W79" i="3"/>
  <c r="W80" i="3" s="1"/>
  <c r="E66" i="3"/>
  <c r="E65" i="3"/>
  <c r="E62" i="3"/>
  <c r="W56" i="3"/>
  <c r="E54" i="3"/>
  <c r="E50" i="3"/>
  <c r="E99" i="3"/>
  <c r="M48" i="3"/>
  <c r="L48" i="3"/>
  <c r="L47" i="3"/>
  <c r="L46" i="3"/>
  <c r="E46" i="3"/>
  <c r="L45" i="3"/>
  <c r="L44" i="3"/>
  <c r="L43" i="3"/>
  <c r="L42" i="3"/>
  <c r="L39" i="3"/>
  <c r="E39" i="3"/>
  <c r="L38" i="3"/>
  <c r="M38" i="3" s="1"/>
  <c r="E38" i="3"/>
  <c r="D37" i="3"/>
  <c r="E37" i="3" s="1"/>
  <c r="D8" i="2"/>
  <c r="D140" i="4" l="1"/>
  <c r="E140" i="4" s="1"/>
  <c r="E94" i="8"/>
  <c r="D99" i="5"/>
  <c r="E99" i="5" s="1"/>
  <c r="E34" i="8"/>
  <c r="D56" i="4"/>
  <c r="D58" i="4" s="1"/>
  <c r="D60" i="4" s="1"/>
  <c r="D109" i="3"/>
  <c r="D111" i="3" s="1"/>
  <c r="E11" i="5"/>
  <c r="F14" i="11"/>
  <c r="E35" i="3"/>
  <c r="D36" i="3" s="1"/>
  <c r="E36" i="3" s="1"/>
  <c r="D41" i="3" s="1"/>
  <c r="E41" i="3" s="1"/>
  <c r="D10" i="6"/>
  <c r="E10" i="6" s="1"/>
  <c r="D56" i="5"/>
  <c r="D58" i="5" s="1"/>
  <c r="D60" i="5" s="1"/>
  <c r="D64" i="3"/>
  <c r="E64" i="3" s="1"/>
  <c r="E132" i="3"/>
  <c r="D43" i="12"/>
  <c r="D44" i="12" s="1"/>
  <c r="E19" i="4"/>
  <c r="E25" i="6"/>
  <c r="E96" i="3"/>
  <c r="E18" i="5"/>
  <c r="E18" i="4"/>
  <c r="E71" i="3"/>
  <c r="E18" i="7"/>
  <c r="E17" i="6"/>
  <c r="E17" i="5"/>
  <c r="E17" i="7"/>
  <c r="E45" i="8"/>
  <c r="E22" i="6"/>
  <c r="E22" i="4"/>
  <c r="E46" i="8"/>
  <c r="E20" i="7"/>
  <c r="E20" i="8"/>
  <c r="E47" i="3"/>
  <c r="E20" i="6"/>
  <c r="I8" i="20"/>
  <c r="E13" i="2" s="1"/>
  <c r="F13" i="2" s="1"/>
  <c r="G13" i="2" s="1"/>
  <c r="H7" i="20"/>
  <c r="I6" i="20"/>
  <c r="E12" i="2" s="1"/>
  <c r="F12" i="2" s="1"/>
  <c r="G12" i="2" s="1"/>
  <c r="H5" i="20"/>
  <c r="I5" i="20" s="1"/>
  <c r="E98" i="5"/>
  <c r="D102" i="8"/>
  <c r="E102" i="8" s="1"/>
  <c r="D136" i="4"/>
  <c r="D137" i="4" s="1"/>
  <c r="D138" i="4" s="1"/>
  <c r="D96" i="5"/>
  <c r="E96" i="5" s="1"/>
  <c r="D92" i="5"/>
  <c r="D95" i="5"/>
  <c r="E95" i="5" s="1"/>
  <c r="D97" i="5"/>
  <c r="E97" i="5" s="1"/>
  <c r="D91" i="4"/>
  <c r="D94" i="4"/>
  <c r="D95" i="4" s="1"/>
  <c r="E95" i="4" s="1"/>
  <c r="E19" i="8"/>
  <c r="E43" i="8"/>
  <c r="E23" i="8"/>
  <c r="E97" i="8"/>
  <c r="E98" i="8"/>
  <c r="D121" i="3"/>
  <c r="E19" i="5"/>
  <c r="D63" i="5"/>
  <c r="D65" i="5" s="1"/>
  <c r="D67" i="5" s="1"/>
  <c r="D84" i="5"/>
  <c r="D34" i="5"/>
  <c r="E34" i="5" s="1"/>
  <c r="D137" i="5"/>
  <c r="D138" i="5" s="1"/>
  <c r="E138" i="5" s="1"/>
  <c r="D10" i="5"/>
  <c r="E10" i="5" s="1"/>
  <c r="E44" i="5"/>
  <c r="E23" i="5"/>
  <c r="D134" i="3"/>
  <c r="D9" i="6"/>
  <c r="E9" i="6" s="1"/>
  <c r="D14" i="6" s="1"/>
  <c r="E14" i="6" s="1"/>
  <c r="D39" i="4"/>
  <c r="D38" i="4"/>
  <c r="E38" i="4" s="1"/>
  <c r="D9" i="5"/>
  <c r="E9" i="5" s="1"/>
  <c r="E44" i="3"/>
  <c r="E23" i="4"/>
  <c r="D33" i="5"/>
  <c r="E33" i="5" s="1"/>
  <c r="E30" i="6"/>
  <c r="E73" i="3"/>
  <c r="D9" i="4"/>
  <c r="E9" i="4" s="1"/>
  <c r="D15" i="4" s="1"/>
  <c r="E94" i="3"/>
  <c r="D37" i="4"/>
  <c r="E37" i="4" s="1"/>
  <c r="D63" i="3"/>
  <c r="E63" i="3" s="1"/>
  <c r="D67" i="3" s="1"/>
  <c r="E67" i="3" s="1"/>
  <c r="E46" i="5"/>
  <c r="D33" i="8"/>
  <c r="E33" i="8" s="1"/>
  <c r="E31" i="8"/>
  <c r="D32" i="8" s="1"/>
  <c r="E32" i="8" s="1"/>
  <c r="C99" i="8"/>
  <c r="E99" i="8" s="1"/>
  <c r="D135" i="8"/>
  <c r="E135" i="8" s="1"/>
  <c r="D136" i="8"/>
  <c r="D14" i="7"/>
  <c r="E14" i="7" s="1"/>
  <c r="D9" i="7"/>
  <c r="E9" i="7" s="1"/>
  <c r="E41" i="8"/>
  <c r="E18" i="8"/>
  <c r="D6" i="2"/>
  <c r="E29" i="6"/>
  <c r="E52" i="3"/>
  <c r="D103" i="4"/>
  <c r="E103" i="4" s="1"/>
  <c r="D99" i="4"/>
  <c r="E99" i="4" s="1"/>
  <c r="E76" i="3"/>
  <c r="E49" i="3"/>
  <c r="E85" i="3"/>
  <c r="D10" i="7"/>
  <c r="E10" i="7" s="1"/>
  <c r="D9" i="8"/>
  <c r="E9" i="8" s="1"/>
  <c r="D14" i="8" s="1"/>
  <c r="E14" i="8" s="1"/>
  <c r="D10" i="8"/>
  <c r="E10" i="8" s="1"/>
  <c r="E21" i="7"/>
  <c r="E17" i="8"/>
  <c r="D50" i="12"/>
  <c r="D51" i="12" s="1"/>
  <c r="D14" i="4" l="1"/>
  <c r="E14" i="4" s="1"/>
  <c r="D100" i="5"/>
  <c r="E100" i="5" s="1"/>
  <c r="D104" i="5"/>
  <c r="E104" i="5" s="1"/>
  <c r="E137" i="4"/>
  <c r="D96" i="4"/>
  <c r="E96" i="4" s="1"/>
  <c r="D63" i="4"/>
  <c r="D65" i="4" s="1"/>
  <c r="D67" i="4" s="1"/>
  <c r="C100" i="4" s="1"/>
  <c r="E100" i="4" s="1"/>
  <c r="D101" i="4" s="1"/>
  <c r="E101" i="4" s="1"/>
  <c r="D52" i="12"/>
  <c r="D113" i="3"/>
  <c r="C138" i="3" s="1"/>
  <c r="E138" i="3" s="1"/>
  <c r="D40" i="3"/>
  <c r="E40" i="3" s="1"/>
  <c r="D13" i="4"/>
  <c r="E13" i="4" s="1"/>
  <c r="E94" i="4"/>
  <c r="D13" i="6"/>
  <c r="E13" i="6" s="1"/>
  <c r="C101" i="5"/>
  <c r="E101" i="5" s="1"/>
  <c r="D102" i="5" s="1"/>
  <c r="E102" i="5" s="1"/>
  <c r="D15" i="7"/>
  <c r="D15" i="8"/>
  <c r="D15" i="6"/>
  <c r="D42" i="3"/>
  <c r="E74" i="3"/>
  <c r="E42" i="4"/>
  <c r="E42" i="5"/>
  <c r="E41" i="5"/>
  <c r="E45" i="3"/>
  <c r="E41" i="4"/>
  <c r="E17" i="4"/>
  <c r="E22" i="8"/>
  <c r="E46" i="4"/>
  <c r="E100" i="3"/>
  <c r="E77" i="3"/>
  <c r="E44" i="4"/>
  <c r="E20" i="4"/>
  <c r="I7" i="20"/>
  <c r="I9" i="20" s="1"/>
  <c r="D13" i="8"/>
  <c r="E13" i="8" s="1"/>
  <c r="D14" i="5"/>
  <c r="E14" i="5" s="1"/>
  <c r="D139" i="5"/>
  <c r="D140" i="5" s="1"/>
  <c r="E140" i="5" s="1"/>
  <c r="E137" i="5"/>
  <c r="D15" i="5"/>
  <c r="D39" i="5"/>
  <c r="D13" i="5"/>
  <c r="E13" i="5" s="1"/>
  <c r="D38" i="5"/>
  <c r="E38" i="5" s="1"/>
  <c r="D100" i="8"/>
  <c r="E100" i="8" s="1"/>
  <c r="E103" i="8" s="1"/>
  <c r="E44" i="8"/>
  <c r="E21" i="8"/>
  <c r="E45" i="5"/>
  <c r="E21" i="5"/>
  <c r="I23" i="5" s="1"/>
  <c r="D86" i="3"/>
  <c r="E86" i="3" s="1"/>
  <c r="D90" i="3" s="1"/>
  <c r="E90" i="3" s="1"/>
  <c r="D139" i="4"/>
  <c r="E139" i="4" s="1"/>
  <c r="E138" i="4"/>
  <c r="C92" i="3"/>
  <c r="C15" i="6"/>
  <c r="C42" i="3"/>
  <c r="C15" i="8"/>
  <c r="C39" i="5"/>
  <c r="C15" i="4"/>
  <c r="E15" i="4" s="1"/>
  <c r="C69" i="3"/>
  <c r="C15" i="7"/>
  <c r="C39" i="4"/>
  <c r="E39" i="4" s="1"/>
  <c r="C38" i="8"/>
  <c r="C15" i="5"/>
  <c r="D37" i="5"/>
  <c r="E37" i="5" s="1"/>
  <c r="D38" i="8"/>
  <c r="D37" i="8"/>
  <c r="E37" i="8" s="1"/>
  <c r="D36" i="8"/>
  <c r="E36" i="8" s="1"/>
  <c r="D69" i="3"/>
  <c r="D68" i="3"/>
  <c r="E68" i="3" s="1"/>
  <c r="D135" i="3"/>
  <c r="E134" i="3"/>
  <c r="E45" i="4"/>
  <c r="E21" i="4"/>
  <c r="W57" i="3"/>
  <c r="U57" i="3"/>
  <c r="E48" i="3"/>
  <c r="D137" i="8"/>
  <c r="E136" i="8"/>
  <c r="D139" i="3" l="1"/>
  <c r="E139" i="3" s="1"/>
  <c r="E15" i="6"/>
  <c r="E32" i="6" s="1"/>
  <c r="E34" i="6" s="1"/>
  <c r="E105" i="5"/>
  <c r="D97" i="4"/>
  <c r="E97" i="4" s="1"/>
  <c r="E104" i="4" s="1"/>
  <c r="E15" i="8"/>
  <c r="E24" i="8" s="1"/>
  <c r="E26" i="8" s="1"/>
  <c r="X26" i="8" s="1"/>
  <c r="D92" i="3"/>
  <c r="E92" i="3" s="1"/>
  <c r="E69" i="3"/>
  <c r="E15" i="7"/>
  <c r="E27" i="7" s="1"/>
  <c r="E29" i="7" s="1"/>
  <c r="V29" i="7" s="1"/>
  <c r="D91" i="3"/>
  <c r="E91" i="3" s="1"/>
  <c r="E42" i="3"/>
  <c r="E55" i="3" s="1"/>
  <c r="E57" i="3" s="1"/>
  <c r="E97" i="3"/>
  <c r="E72" i="3"/>
  <c r="E95" i="3"/>
  <c r="E143" i="4"/>
  <c r="E105" i="8"/>
  <c r="E139" i="5"/>
  <c r="E143" i="5" s="1"/>
  <c r="E15" i="5"/>
  <c r="I15" i="5" s="1"/>
  <c r="E25" i="5" s="1"/>
  <c r="E27" i="5" s="1"/>
  <c r="E39" i="5"/>
  <c r="E49" i="5" s="1"/>
  <c r="E51" i="5" s="1"/>
  <c r="E107" i="5"/>
  <c r="E75" i="3"/>
  <c r="E98" i="3"/>
  <c r="E141" i="4"/>
  <c r="E135" i="3"/>
  <c r="D136" i="3"/>
  <c r="E25" i="4"/>
  <c r="E27" i="4" s="1"/>
  <c r="E38" i="8"/>
  <c r="E48" i="8" s="1"/>
  <c r="E50" i="8" s="1"/>
  <c r="E49" i="4"/>
  <c r="E51" i="4" s="1"/>
  <c r="E137" i="8"/>
  <c r="D138" i="8"/>
  <c r="X29" i="7" l="1"/>
  <c r="V34" i="6"/>
  <c r="X34" i="6"/>
  <c r="E106" i="4"/>
  <c r="E146" i="4" s="1"/>
  <c r="X57" i="3"/>
  <c r="E36" i="6"/>
  <c r="E37" i="6" s="1"/>
  <c r="E31" i="7"/>
  <c r="E32" i="7" s="1"/>
  <c r="E78" i="3"/>
  <c r="E80" i="3" s="1"/>
  <c r="V80" i="3" s="1"/>
  <c r="E102" i="3"/>
  <c r="E104" i="3" s="1"/>
  <c r="V57" i="3"/>
  <c r="E144" i="8"/>
  <c r="V26" i="8"/>
  <c r="L27" i="5"/>
  <c r="N27" i="5"/>
  <c r="N51" i="5"/>
  <c r="L51" i="5"/>
  <c r="E146" i="5"/>
  <c r="E141" i="5"/>
  <c r="E145" i="5"/>
  <c r="E145" i="4"/>
  <c r="X27" i="4"/>
  <c r="V27" i="4"/>
  <c r="E138" i="8"/>
  <c r="D139" i="8"/>
  <c r="E139" i="8" s="1"/>
  <c r="D137" i="3"/>
  <c r="E137" i="3" s="1"/>
  <c r="E136" i="3"/>
  <c r="D141" i="3"/>
  <c r="E141" i="3" s="1"/>
  <c r="X51" i="4"/>
  <c r="V51" i="4"/>
  <c r="E146" i="3" l="1"/>
  <c r="X80" i="3"/>
  <c r="E142" i="8"/>
  <c r="E145" i="8" s="1"/>
  <c r="E140" i="8"/>
  <c r="E147" i="5"/>
  <c r="E148" i="5" s="1"/>
  <c r="E142" i="3"/>
  <c r="E144" i="3" s="1"/>
  <c r="E147" i="3" s="1"/>
  <c r="E147" i="4"/>
  <c r="E38" i="6"/>
  <c r="E33" i="7"/>
  <c r="E39" i="6" l="1"/>
  <c r="E34" i="7"/>
  <c r="E10" i="2" s="1"/>
  <c r="F10" i="2" s="1"/>
  <c r="E146" i="8"/>
  <c r="E147" i="8" s="1"/>
  <c r="E149" i="5"/>
  <c r="F8" i="2" s="1"/>
  <c r="E148" i="4"/>
  <c r="E148" i="3"/>
  <c r="G10" i="2" l="1"/>
  <c r="F9" i="2"/>
  <c r="E148" i="8"/>
  <c r="E149" i="4"/>
  <c r="E8" i="2"/>
  <c r="G8" i="2"/>
  <c r="E149" i="3"/>
  <c r="E9" i="2" l="1"/>
  <c r="G9" i="2"/>
  <c r="F7" i="2"/>
  <c r="F11" i="2"/>
  <c r="E150" i="3"/>
  <c r="E7" i="2" l="1"/>
  <c r="E11" i="2"/>
  <c r="G7" i="2"/>
  <c r="G150" i="3"/>
  <c r="F6" i="2"/>
  <c r="G11" i="2"/>
  <c r="E6" i="2" l="1"/>
  <c r="G6" i="2"/>
  <c r="G14" i="2" s="1"/>
  <c r="F14" i="2"/>
  <c r="H12" i="2" s="1"/>
  <c r="H13" i="2" l="1"/>
  <c r="H10" i="2"/>
  <c r="H8" i="2"/>
  <c r="H9" i="2"/>
  <c r="H11" i="2"/>
  <c r="H7" i="2"/>
  <c r="H6" i="2"/>
  <c r="H14" i="2" l="1"/>
</calcChain>
</file>

<file path=xl/sharedStrings.xml><?xml version="1.0" encoding="utf-8"?>
<sst xmlns="http://schemas.openxmlformats.org/spreadsheetml/2006/main" count="2726" uniqueCount="784">
  <si>
    <t>OUVIDOR - GOIÁS</t>
  </si>
  <si>
    <t>ITEM</t>
  </si>
  <si>
    <t>DESCRIÇÃO</t>
  </si>
  <si>
    <t>UNIDADE</t>
  </si>
  <si>
    <t>R$</t>
  </si>
  <si>
    <t>COLETA DE RESÍDUOS DE VARRIÇÃO</t>
  </si>
  <si>
    <t>COLETA DE RESÍDUOS SÓLIDOS URBANOS</t>
  </si>
  <si>
    <t>POPULAÇÃO:</t>
  </si>
  <si>
    <t>HABITANTES (FONTE: IBGE 2018)</t>
  </si>
  <si>
    <t>CAPINA, ROÇAGEM E PODA DE ÁRVORES</t>
  </si>
  <si>
    <t>QUANTIDADE DE RSU:</t>
  </si>
  <si>
    <t>KG/DIA (DADOS: OUVIDOR-GO)</t>
  </si>
  <si>
    <t>PINTURA DE MEIO FIO</t>
  </si>
  <si>
    <t>RESÍDUO SOLTO:</t>
  </si>
  <si>
    <t>KG/M³</t>
  </si>
  <si>
    <t>COLETA DE ENTULHOS</t>
  </si>
  <si>
    <t>RESÍDUO COMPACTADO:</t>
  </si>
  <si>
    <t>KG/M³ (NO ATERRO SANITÁRIO)</t>
  </si>
  <si>
    <t>VB</t>
  </si>
  <si>
    <t>VALOR TOTAL:</t>
  </si>
  <si>
    <t>PLANILHA DEMONSTRATIVA DE PREÇOS UNITÁRIOS</t>
  </si>
  <si>
    <t>QUANTIDADE (MENSAL)</t>
  </si>
  <si>
    <t>PREÇO UNITÁRIO (COM BDI)</t>
  </si>
  <si>
    <t>VALOR MENSAL              (COM BDI)</t>
  </si>
  <si>
    <t>VARRIÇÃO DE VIAS PÚBLICAS</t>
  </si>
  <si>
    <t>KM / EIXO</t>
  </si>
  <si>
    <t>EQUIPE</t>
  </si>
  <si>
    <t>TON</t>
  </si>
  <si>
    <t>VARRIÇÃO DE VIAS PÚBLICAS 2025</t>
  </si>
  <si>
    <t xml:space="preserve">PLANILHA DE COMPOSIÇÃO DE PREÇOS UNITÁRIOS </t>
  </si>
  <si>
    <t>REFERÊNCIA SALARIAL</t>
  </si>
  <si>
    <t>TURNO: DIURNO</t>
  </si>
  <si>
    <t>SALÁRIO/VERBA E BENEFÍCIOS</t>
  </si>
  <si>
    <t>SALÁRIO MÍNIMO</t>
  </si>
  <si>
    <t>UNID.</t>
  </si>
  <si>
    <t>QUANT/MÊS</t>
  </si>
  <si>
    <t>PREÇO TOTAL</t>
  </si>
  <si>
    <t xml:space="preserve">SALARIO </t>
  </si>
  <si>
    <t>FUNÇÃO</t>
  </si>
  <si>
    <t>VALOR (MÊS)</t>
  </si>
  <si>
    <t>Parágrafo Primeiro – Dispêndio de 4,72% (quatro vírgula setenta e dois por cento) sobre o piso salarial vigente em 1º de março de 2019 (R$ 1.060,00), a ser concedido na seguinte forma: os pisos salariais das funções constante do Parágrafo Terceiro desta Cláusula, serão reajustados pela variação do INPC – março/2019 a fevereiro de 2020 e da diferença que houver entre dispêndio e reajuste pelo INPC, será repassado aumento no Auxílio Alimentação prevista no Parágrafo Segundo desta Cláusula, combinado com a Cláusula Décima Terceira – Auxílio Alimentação.</t>
  </si>
  <si>
    <t>INSALUBRIDADE  (GRAU MÁXIMO)</t>
  </si>
  <si>
    <t>CONVENÇÃO COLETIVA DE TRABALHO 2023 - GO000017/2023</t>
  </si>
  <si>
    <t>ADICIONAL NOTURNO</t>
  </si>
  <si>
    <t>REAJUSTE (%)</t>
  </si>
  <si>
    <t>REAJUSTE (R$)</t>
  </si>
  <si>
    <t>SALÁRIO ATUALIZADO</t>
  </si>
  <si>
    <t>VALE-ALIMENTAÇÃO</t>
  </si>
  <si>
    <t>COLETOR DE LIXO</t>
  </si>
  <si>
    <t>SEGURO DE VIDA COLETIVO</t>
  </si>
  <si>
    <t>GARAGISTA</t>
  </si>
  <si>
    <t>DSR</t>
  </si>
  <si>
    <t>HORAS EXTRAS (10 FERIADOS)</t>
  </si>
  <si>
    <t>ENCARGOS SOCIAIS (SOBRE SALÁRIO + INSALUBRIDADE + ADICIONAL NOTURNO)</t>
  </si>
  <si>
    <t>PORTEIRO</t>
  </si>
  <si>
    <t>REMOÇÃO DE ENTULHOS OU EQUIVALENTES</t>
  </si>
  <si>
    <t>CALÇA (6 POR ANO)</t>
  </si>
  <si>
    <t>UND.</t>
  </si>
  <si>
    <t>SERVIÇOS DE JARDINAGEM DE LOGRADOUROS PÚBLICOS E EQUIVALENTES</t>
  </si>
  <si>
    <t>CAMISA (6 POR ANO)</t>
  </si>
  <si>
    <t>TLU E EQUIVALENTES</t>
  </si>
  <si>
    <t>BONÉ (3 POR ANO)</t>
  </si>
  <si>
    <t>VARREDOR</t>
  </si>
  <si>
    <t>BOTA ANTIDERRAPANTE (5 PARES POR ANO)</t>
  </si>
  <si>
    <t>VIGIA</t>
  </si>
  <si>
    <t>CAPA DE CHUVA (03 POR ANO)</t>
  </si>
  <si>
    <t>PROTETOR SOLAR (01 POR MÊS)</t>
  </si>
  <si>
    <t>LUVA DE RASPA (2 PARES POR MÊS)</t>
  </si>
  <si>
    <t>INSUMOS</t>
  </si>
  <si>
    <t>CONVENÇÃO COLETIVA DE TRABALHO 2019/2020 - NÚMERO DE REGISTRO NO MTE: GO000409/2019</t>
  </si>
  <si>
    <t>PACOTE</t>
  </si>
  <si>
    <t>MOTORISTA CARRETEIRO</t>
  </si>
  <si>
    <t>VASSOURÃO ( 8 POR ANO)</t>
  </si>
  <si>
    <t>MOTORISTA</t>
  </si>
  <si>
    <t>CARRINHO TIPO LUTOCAR (CONSIDERANDO VIDA ÚTIL DE 18 MESES)</t>
  </si>
  <si>
    <t>AJUDANTES / CARREGADORES</t>
  </si>
  <si>
    <t>CUSTO MENSAL POR FUNCIONÁRIO</t>
  </si>
  <si>
    <t>PLANO ODONTOLÓGICO</t>
  </si>
  <si>
    <t>SUB TOTAL</t>
  </si>
  <si>
    <t>https://dissidio.com.br/salario/cbo-715135/operador-de-pa-carregadeira-e-tratores/</t>
  </si>
  <si>
    <t>FUNÇÃO: CHEFE DE SERVIÇO DE LIMPEZA</t>
  </si>
  <si>
    <t>OPERADOR DE PÁ CARREGADEIRA E TRATORES EM GOIÁS</t>
  </si>
  <si>
    <t>https://dissidio.com.br/salario/cbo-410105/chefe-de-servico-de-limpeza/</t>
  </si>
  <si>
    <t>CHEFE DE SERVIÇO DE LIMPEZA</t>
  </si>
  <si>
    <t>https://dissidio.com.br/salario/cbo-723330/pintor/</t>
  </si>
  <si>
    <t>PINTOR</t>
  </si>
  <si>
    <t>https://dissidio.com.br/salario/cbo-782510/motorista-de-caminhao-basculante/</t>
  </si>
  <si>
    <t>MOTORISTA DE CAMINHÃO CAÇAMBA COLETOR</t>
  </si>
  <si>
    <t>Vb</t>
  </si>
  <si>
    <t>https://dissidio.com.br/salario/cbo-782515/motorista-de-caminhao-guindaste/</t>
  </si>
  <si>
    <t>MOTORISTA DE CAMINHÃO GUINDASTE</t>
  </si>
  <si>
    <t>https://dissidio.com.br/salario/cbo-782205/ajudante-de-guincheiro/</t>
  </si>
  <si>
    <t>AJUDANTE DE GUINCHEIRO</t>
  </si>
  <si>
    <t>2.3. COMPOSIÇÃO DE CUSTOS - INSALUBRIDADE</t>
  </si>
  <si>
    <t>QUANTIDADE DE FUNCIONÁRIOS</t>
  </si>
  <si>
    <t>2.3.1. Salários</t>
  </si>
  <si>
    <t>Para o cálculo dos salários dos funcionários envolvidos neste serviço deverá ser aplicada a me</t>
  </si>
  <si>
    <t>todologia</t>
  </si>
  <si>
    <t>FUNÇÃO: MOTORISTA</t>
  </si>
  <si>
    <t>do ‘Apêndice A” deste Manual com a seguinte especi_x001F_ cidade:</t>
  </si>
  <si>
    <t>Empregar para os varredores o percentual de 40%, de forma a equipará-los ao grau máximo de</t>
  </si>
  <si>
    <t>insalubridade do art. 192 da CLT e da NR-159.</t>
  </si>
  <si>
    <t>TAXA DE JUROS SELIC</t>
  </si>
  <si>
    <t>Mês/Ano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</si>
  <si>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</si>
  <si>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</si>
  <si>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</si>
  <si>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</si>
  <si>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</si>
  <si>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</si>
  <si>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</si>
  <si>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</si>
  <si>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ANEXO B – VEÍCULOS E EQUIPAMENTOS</t>
  </si>
  <si>
    <t>KOMBI STANDARD 1.4 MI TOTAL FLEX 8V 2013 OU EQUIVALENTE</t>
  </si>
  <si>
    <t>Passo 1: Calcular o preço do veículo/equipamento.</t>
  </si>
  <si>
    <t>CONSUMO DE COMBUSTIVEL TRANSPORTE</t>
  </si>
  <si>
    <t>Veri_x001F_ car o preço dos veículos no site da FIPE (http://www2._x001F_ pe.org.br/pt-br/indices/veiculos/).</t>
  </si>
  <si>
    <t>QUANT./MÊS</t>
  </si>
  <si>
    <t>A tabela FIPE apresenta o campo “período de referência”. Ele deve ser preenchido com a data do</t>
  </si>
  <si>
    <t>DISTANCIA PERCORRIDA DIARIAMENTE</t>
  </si>
  <si>
    <t>KM</t>
  </si>
  <si>
    <t>contrato em análise.</t>
  </si>
  <si>
    <t>DIAS DE TRABALHO</t>
  </si>
  <si>
    <t>DIAS</t>
  </si>
  <si>
    <t>DISTANCIA PERCORRIDA MÊS</t>
  </si>
  <si>
    <t>Passo 2: Calcular a depreciação.</t>
  </si>
  <si>
    <t>CONSUMO DE COMBUSTIVEL (KM/L)</t>
  </si>
  <si>
    <t>KM/L</t>
  </si>
  <si>
    <t>A depreciação é a perda de valor dos bens que pode ocorrer por desgaste físico, devido às ações</t>
  </si>
  <si>
    <t>LT</t>
  </si>
  <si>
    <t>da natureza ou pelo próprio uso, ou obsolescência, também chamada de depreciação econômica</t>
  </si>
  <si>
    <t>devido às inovações tecnológicas.</t>
  </si>
  <si>
    <t>A depreciação pode ser calculada por diferentes métodos, escolhemos o método linear, mais</t>
  </si>
  <si>
    <t>VIDA UTIL</t>
  </si>
  <si>
    <t>MESES</t>
  </si>
  <si>
    <t>comum e utilizado pela Secretaria da Receita Federal - SRF.</t>
  </si>
  <si>
    <t>COEFICIENTE DE DEPRECIAÇÃO ACELERADA</t>
  </si>
  <si>
    <t>COEF</t>
  </si>
  <si>
    <t>Regra geral, a taxa de depreciação será _x001F_ xada em função do prazo durante o qual se possa esperar</t>
  </si>
  <si>
    <t>VIDA UTIL CONSIDERADA</t>
  </si>
  <si>
    <t>a utilização econômica do bem, pelo contribuinte, na produção dos seus rendimentos (RIR/1999,</t>
  </si>
  <si>
    <t>VALOR RESIDUAL</t>
  </si>
  <si>
    <t>%</t>
  </si>
  <si>
    <t>art. 310).</t>
  </si>
  <si>
    <t>PERCENTUAL A DEPRECIAR</t>
  </si>
  <si>
    <t>O Anexo I da Instrução Normativa SRF nº 162, de 31 de dezembro de 1998, http://normas.receita.</t>
  </si>
  <si>
    <t>fazenda.gov.br/sijut2consulta/link.action?visao=anotado&amp;idAto=15004</t>
  </si>
  <si>
    <t>TAXA DE REMUNERAÇÃO</t>
  </si>
  <si>
    <t>O cálculo do coe_x001F_ ciente de depreciação linear (d) e da depreciação mensal (Dep) é obtido da</t>
  </si>
  <si>
    <t>ANOS</t>
  </si>
  <si>
    <t>seguinte forma:</t>
  </si>
  <si>
    <t>VALOR VEICULO</t>
  </si>
  <si>
    <t>TAXA DE JUROS SELIC MENSAL</t>
  </si>
  <si>
    <t>VALOR DE REMUNERAÇÃO MENSAL</t>
  </si>
  <si>
    <t>Sendo:</t>
  </si>
  <si>
    <t>VR - valor residual (%)</t>
  </si>
  <si>
    <t>VU - vida útil (anos)</t>
  </si>
  <si>
    <t>VN – valor do veículo novo (R$)</t>
  </si>
  <si>
    <t>Passo 3: Calcular a remuneração do capital.</t>
  </si>
  <si>
    <t>COEFICIENTE DE PROPORCIONALIDADE PARA MANUTENÇÃO</t>
  </si>
  <si>
    <t>A remuneração do capital, ou custo de oportunidade, signi_x001F_ ca o valor que a empresa obteria</t>
  </si>
  <si>
    <t>se optasse em investir em outro negócio, independente do formato e livre de risco, ao invés de estar</t>
  </si>
  <si>
    <t>realizando atividades empresariais de limpeza urbana.</t>
  </si>
  <si>
    <t>Nesta parcela, em regra, utiliza-se a taxa de juros anual real de 6% a.a., taxa essa equivalente ao</t>
  </si>
  <si>
    <t>VALOR TABELA FIPE</t>
  </si>
  <si>
    <t>rendimento das aplicações de caderneta de poupança sem a incidência da Taxa de Referência (TR),</t>
  </si>
  <si>
    <t>TAXA DE DEPRECIAÇÃO</t>
  </si>
  <si>
    <t>visto que a parcela correspondente à TR é aplicada como fator de rendimento da poupança, não se</t>
  </si>
  <si>
    <t>SEGUROS (ROUBOS E ACIDENTES)</t>
  </si>
  <si>
    <t>justi_x001F_ cando a sua aplicação sobre os custos de insumos que mensalmente são coletados, e por isso</t>
  </si>
  <si>
    <t>REMUNERAÇÃO DE CAPITAL</t>
  </si>
  <si>
    <t>não estando sujeitos a impacto signi_x001F_ cativo do processo in_x001D_ acionário11.</t>
  </si>
  <si>
    <t>PNEUS</t>
  </si>
  <si>
    <t>Esta taxa é aplicada sobre o valor médio do investimento (Vm), segundo as seguintes fórmulas</t>
  </si>
  <si>
    <t>IPVA + DPVAT (2,50%) / 12 MESES</t>
  </si>
  <si>
    <t>(SINAPI – Metodologias e Conceitos – 2015):</t>
  </si>
  <si>
    <t>GASOLINA</t>
  </si>
  <si>
    <t>LITRO</t>
  </si>
  <si>
    <t>LUBRIFICANTES E GRAXAS</t>
  </si>
  <si>
    <t>LAVAGENS</t>
  </si>
  <si>
    <t>MANUTENÇÃO</t>
  </si>
  <si>
    <t>CUSTO MENSAL POR VEÍCULO</t>
  </si>
  <si>
    <t>QUANTIDADE DE VEÍCULOS</t>
  </si>
  <si>
    <t>CUSTO TOTAL POR KOMBI STANDARD 1.4 MI TOTAL FLEX 8V 2014 OU EQUIVALENTE</t>
  </si>
  <si>
    <t>VN - valor do veículo novo (R$)</t>
  </si>
  <si>
    <t>CUSTO TOTAL COM FUNCIONÁRIOS</t>
  </si>
  <si>
    <t>i – taxa de juros anuais (6% a.a.)</t>
  </si>
  <si>
    <t>CUSTO TOTAL COM VEÍCULOS</t>
  </si>
  <si>
    <t>OBS.1: Considera-se a possibilidade de se adotar, como remuneração do capital, a Taxa SELIC mensal,</t>
  </si>
  <si>
    <t>BDI = 20,07%</t>
  </si>
  <si>
    <t>referente à data de assinatura do contrato, uma vez que re_x001D_ ete com maior realidade os juros</t>
  </si>
  <si>
    <t>VALOR TOTAL DE VARRIÇÃO DE RESÍDUOS SÓLIDOS</t>
  </si>
  <si>
    <t>praticados na economia do país;</t>
  </si>
  <si>
    <t>Passo 4: Calcular o consumo de combustível.</t>
  </si>
  <si>
    <t>Estabelecer a quantidade de km rodados por dia (Qk), baseando-se nas rotas a serem feitas,</t>
  </si>
  <si>
    <t>tanto para os veículos coletores quanto para o veículo de _x001F_ scalização. Em seguida, de_x001F_ nir valores de</t>
  </si>
  <si>
    <t>consumo de combustível (l).</t>
  </si>
  <si>
    <t>Buscar o preço de cada combustível (p) no sítio eletrônico da Agência Nacional do Petróleo</t>
  </si>
  <si>
    <t>(ANP), coluna preço médio ao consumidor: http://www.anp.gov.br/preco/.</t>
  </si>
  <si>
    <t>Qk – quantidade de quilômetros rodados por dia (km)</t>
  </si>
  <si>
    <t>FUNÇÃO: COLETOR DE LIXO</t>
  </si>
  <si>
    <t>GARI</t>
  </si>
  <si>
    <t>GUARDA NOITE</t>
  </si>
  <si>
    <t>CONSUMO DE COMBUSTIVEL</t>
  </si>
  <si>
    <t>VALOR DE MANUTENÇÃO MENSAL</t>
  </si>
  <si>
    <t>ÓLEO DIESEL</t>
  </si>
  <si>
    <t>Litro</t>
  </si>
  <si>
    <t>COTAÇÃO DE MERCADO</t>
  </si>
  <si>
    <t>-</t>
  </si>
  <si>
    <t>CUSTO TOTAL FUNCIONÁRIOS</t>
  </si>
  <si>
    <t>CUSTO TOTAL VEÍCULOS E EQUIPAMENTOS</t>
  </si>
  <si>
    <t>l – consumo de combustível (l/km)</t>
  </si>
  <si>
    <t>p – preço do combustível (R$)</t>
  </si>
  <si>
    <t>VALOR TOTAL DE COLETA DE RESIDUOS DE VARRIÇÃO</t>
  </si>
  <si>
    <t>Passo 5: Calcular os custos com _x001F_ ltros e lubri_x001F_ cantes.</t>
  </si>
  <si>
    <t>Considerar 10% do valor gasto com Combustível.</t>
  </si>
  <si>
    <t>Passo 6: Calcular o custo com manutenção.</t>
  </si>
  <si>
    <t>Manutenção é o conjunto de atividades e recursos aplicados aos equipamentos, visando garantir</t>
  </si>
  <si>
    <t>a continuidade de sua função dentro de parâmetros de disponibilidade, qualidade, prazo, custos</t>
  </si>
  <si>
    <t>e vida útil adequados.</t>
  </si>
  <si>
    <t>A quantificação destes custos é bastante variada e, portanto, adota-se um método aproximado</t>
  </si>
  <si>
    <t>que vincula as reservas destinadas à manutenção com o custo de aquisição do equipamento. Portanto,</t>
  </si>
  <si>
    <t>o custo de manutenção (CM) dos equipamentos pode ser determinado pela seguinte expressão11:</t>
  </si>
  <si>
    <t>VU - vida útil veículo novo (anos)</t>
  </si>
  <si>
    <t>K – coe_x001F_ ciente de proporcionalidade para manutenção, conforme Tabela 17.</t>
  </si>
  <si>
    <t>Passo 7: Calcular os seguros e impostos.</t>
  </si>
  <si>
    <t>Devido ao alto custo envolvido, os grandes frotistas de equipamentos não fazem seguro de</t>
  </si>
  <si>
    <t>todos seus equipamentos em companhias seguradoras, a não ser em casos especiais. Eles próprios</t>
  </si>
  <si>
    <t>bancam os riscos, representados principalmente por avarias, já que os roubos de equipamentos de</t>
  </si>
  <si>
    <t>maior porte são raros. Porém, com relação aos veículos, o procedimento é distinto. A percentagem</t>
  </si>
  <si>
    <t>dos que são segurados tende a crescer, mas é muito variável de empresa para empresa.</t>
  </si>
  <si>
    <t>Considera-se, a título de Seguros e Impostos (L), somente o IPVA e o Seguro Obrigatório necessário</t>
  </si>
  <si>
    <t>para a regularização do veículo, totalizando incidência total de 2,5% sobre o investimento</t>
  </si>
  <si>
    <t>médio em veículos. Seu valor é calculado pela aplicação da seguinte fórmula:</t>
  </si>
  <si>
    <t>VN – valor do veículo novo, (R$)</t>
  </si>
  <si>
    <t>Síntese dos Preços Praticados - GOIAS</t>
  </si>
  <si>
    <t>Resumo I - Diesel S10 R$/l</t>
  </si>
  <si>
    <t>Período : De 18/08/2019 a 24/08/2019</t>
  </si>
  <si>
    <t>DADOS MUNICÍPIO</t>
  </si>
  <si>
    <t>MUNICÍPIO</t>
  </si>
  <si>
    <t>Nº DE POSTOS</t>
  </si>
  <si>
    <t>Preço ao Consumidor</t>
  </si>
  <si>
    <t>Preço Distribuidora</t>
  </si>
  <si>
    <t>PESQUISADOS</t>
  </si>
  <si>
    <t>PREÇO MÁXIMO</t>
  </si>
  <si>
    <t>MARGEM MÉDIA</t>
  </si>
  <si>
    <t>PREÇO MÉDIO</t>
  </si>
  <si>
    <t>DESVIO PADRÃO</t>
  </si>
  <si>
    <t>PREÇO MÍNIMO</t>
  </si>
  <si>
    <t>Aguas Lindas de Goias</t>
  </si>
  <si>
    <t>Anapolis</t>
  </si>
  <si>
    <t>Aparecida de Goiania</t>
  </si>
  <si>
    <t>Caldas Novas</t>
  </si>
  <si>
    <t>Catalao</t>
  </si>
  <si>
    <t>Formosa</t>
  </si>
  <si>
    <t>Goiania</t>
  </si>
  <si>
    <t>Goiatuba</t>
  </si>
  <si>
    <t>Itumbiara</t>
  </si>
  <si>
    <t>Jatai</t>
  </si>
  <si>
    <t>Luziania</t>
  </si>
  <si>
    <t>Mineiros</t>
  </si>
  <si>
    <t>Morrinhos</t>
  </si>
  <si>
    <t>Porangatu</t>
  </si>
  <si>
    <t>Rio Verde</t>
  </si>
  <si>
    <t>Trindade</t>
  </si>
  <si>
    <t>Valparaiso de Goias</t>
  </si>
  <si>
    <t>COLETA DE RESÍDUOS SÓLIDOS URBANOS 2025</t>
  </si>
  <si>
    <t>CONVENÇÃO COLETIVA DE TRABALHO 2023 - NÚMERO DE REGISTRO NO MTE: GO000017/2023</t>
  </si>
  <si>
    <t>CONVENÇÃO COLETIVA DE TRABALHO 2022/2023 - NÚMERO DE REGISTRO NO MTE: GO000406/2022</t>
  </si>
  <si>
    <t>FUNÇÃO: MOTORISTA DE CAMINHÃO CAÇAMBA COLETOR</t>
  </si>
  <si>
    <t>QUAN./MÊS</t>
  </si>
  <si>
    <t>VALOR EQUIPAMENTO</t>
  </si>
  <si>
    <t>VALOR TOTAL DE COLETA DE RESÍDUOS SÓLIDOS URBANOS</t>
  </si>
  <si>
    <t>OUVIDOR - GOIAS</t>
  </si>
  <si>
    <t>FUNÇÃO: SERVIÇOS DE JARDINAGEM DE LOGRADOUROS PÚBLICOS E EQUIVALENTES</t>
  </si>
  <si>
    <t>ROÇADEIRA COSTAL A GASOLINA</t>
  </si>
  <si>
    <t>SOPRADOR COSTAL A GASOLINA</t>
  </si>
  <si>
    <t>TESOURA PARA PODA</t>
  </si>
  <si>
    <t>MALA</t>
  </si>
  <si>
    <t>CARRINHO DE MÃO (CONSIDERANDO VIDA ÚTIL DE 18 MESES</t>
  </si>
  <si>
    <t>CUSTO TOTAL MENSAL</t>
  </si>
  <si>
    <t>PINTURA DE MEIO FIO 2025</t>
  </si>
  <si>
    <t>FUNÇÃO: PINTOR</t>
  </si>
  <si>
    <t>BALDE 3 UND/PINTOR POR ANO</t>
  </si>
  <si>
    <t>CAL VIRGEM 20 KG</t>
  </si>
  <si>
    <t>CUSTO TOTAL COM FUNCIONÁRIOS E INSUMOS</t>
  </si>
  <si>
    <t>VALOR TOTAL DE PINTURA DE MEIO FIO</t>
  </si>
  <si>
    <t>COLETA DE ENTULHOS 2025</t>
  </si>
  <si>
    <t>FUNÇÃO: AJUDANTE DE GUINCHEIRO</t>
  </si>
  <si>
    <t>FUNÇÃO: MOTORISTA DE CAMINHÃO GUINDASTE</t>
  </si>
  <si>
    <t>JUROS</t>
  </si>
  <si>
    <t>SALÁRIO DE FUNCIONÁRIOS</t>
  </si>
  <si>
    <t>VALOR TOTAL DE ENTULHOS</t>
  </si>
  <si>
    <t>1.1</t>
  </si>
  <si>
    <t>1.2</t>
  </si>
  <si>
    <t>1.3</t>
  </si>
  <si>
    <t>BDI</t>
  </si>
  <si>
    <t>Variação</t>
  </si>
  <si>
    <t xml:space="preserve">Riscos, administ. Central, administ., Garantia </t>
  </si>
  <si>
    <t>Administração central (1)</t>
  </si>
  <si>
    <t>0,11% à 4,00%</t>
  </si>
  <si>
    <t>Despesas financeiras</t>
  </si>
  <si>
    <t>Lucro (2)</t>
  </si>
  <si>
    <t>3,83% à 7,20%</t>
  </si>
  <si>
    <t>Bonificação/lucro</t>
  </si>
  <si>
    <t>Despesas financeiras (3)</t>
  </si>
  <si>
    <t>0,00% à 0,56%</t>
  </si>
  <si>
    <t>COFIS/PIS/ISS/CPMF</t>
  </si>
  <si>
    <t>Seguros + Garantias (4)</t>
  </si>
  <si>
    <t>0,00% à 0,12%</t>
  </si>
  <si>
    <t>Riscos (5)</t>
  </si>
  <si>
    <t>0,00% à 0,97%</t>
  </si>
  <si>
    <t>Impostos</t>
  </si>
  <si>
    <t>ISS (6)</t>
  </si>
  <si>
    <t>COMPOSIÇÃO DE BDI</t>
  </si>
  <si>
    <t>PIS (7)</t>
  </si>
  <si>
    <t>Evidencia-se, assim, que a determinação de um BDI especí_x001F_fico para os serviços discriminados</t>
  </si>
  <si>
    <t>COFINS (7)</t>
  </si>
  <si>
    <t>neste Manual demandaria pesquisas e debates entre as várias áreas envolvidas (Contabilidade, Administração,</t>
  </si>
  <si>
    <t>CPRB (8)</t>
  </si>
  <si>
    <t>Economia, Direito e Estatística), extrapolaria o escopo deste trabalho.</t>
  </si>
  <si>
    <t>Resultado (*)</t>
  </si>
  <si>
    <t>10,17%  à  20,07%</t>
  </si>
  <si>
    <t>Desta feita, adotam-se os percentuais de BDI de_x001F_ nidos no “Demonstrativo dos BDI’s estimados</t>
  </si>
  <si>
    <t>nos orçamentos onerados de obras civis da AGETOP”39, quando se tratar de prestação de serviços</t>
  </si>
  <si>
    <t>de limpeza urbana, visto que esse grupo de serviços (381 – CNAE-2.0) não está relacionado na Lei nº</t>
  </si>
  <si>
    <t>12.546/2011, alterada pela Lei nº 12.844/2013.</t>
  </si>
  <si>
    <t>Os percentuais vigentes são os indicados na Tabela 1 - BDI PARA OBRAS DE EDIFICAÇÕES39, conforme</t>
  </si>
  <si>
    <t>a alíquota de ISS de cada município.</t>
  </si>
  <si>
    <t>onde:</t>
  </si>
  <si>
    <t>AC = taxa de administração central</t>
  </si>
  <si>
    <t>S = taxa de seguros</t>
  </si>
  <si>
    <t>R = taxa de riscos</t>
  </si>
  <si>
    <t>G = taxa de garantias</t>
  </si>
  <si>
    <t>DF = taxa de despesas financeiras L = taxa de lucro/remuneração</t>
  </si>
  <si>
    <t>I = taxa de incidência de impostos (PIS, COFINS, CPRB e ISS)</t>
  </si>
  <si>
    <t>ENCARGOS SOCIAIS</t>
  </si>
  <si>
    <t>ENCARGOS SOCIAIS (MEMÓRIA DE CÁLCULO)</t>
  </si>
  <si>
    <t>ENCARGOS SOCIAIS INCIDENTES SOBRE A REMUNERAÇÃO</t>
  </si>
  <si>
    <t>GRUPO A</t>
  </si>
  <si>
    <t>MEMÓRIA DE CÁLCULO</t>
  </si>
  <si>
    <t>FUNDAMENTO</t>
  </si>
  <si>
    <t>A.01 INSS</t>
  </si>
  <si>
    <t>Art. 22, Inciso I, da Lei nº 8.212/91.</t>
  </si>
  <si>
    <t>A.02 FGTS</t>
  </si>
  <si>
    <t>Art. 15, Lei nº 8.030/90 e Art. 7º, III, CF.</t>
  </si>
  <si>
    <t>A.03 SESI/SESC</t>
  </si>
  <si>
    <t>Art. 3º, Lei n.º 8.036/90.</t>
  </si>
  <si>
    <t>A.04 SENAI/SENAC</t>
  </si>
  <si>
    <t>Decreto n.º 2.318/86.</t>
  </si>
  <si>
    <t>A.05 INCRA</t>
  </si>
  <si>
    <t>Lei n.º 7.787/89 e DL n.º 1.146/70.</t>
  </si>
  <si>
    <t>A.06 SEBRAE</t>
  </si>
  <si>
    <t>Art. 8º, Lei n.º 8.029/90 e Lei n.º 8.154/90.</t>
  </si>
  <si>
    <t>A.07 Salário Educação</t>
  </si>
  <si>
    <t>Art. 3º, Inciso I, Decreto n.º 87.043/82.</t>
  </si>
  <si>
    <t>A.08 Riscos Ambientais do Trabalho – RAT x FAP</t>
  </si>
  <si>
    <t>1% (RAT) x 3,00 (FAP) = 3,00%</t>
  </si>
  <si>
    <t xml:space="preserve">TOTAL - GRUPO A </t>
  </si>
  <si>
    <t>GRUPO B</t>
  </si>
  <si>
    <t>B.01 13º Salário</t>
  </si>
  <si>
    <t>[(1/12)x100] = 8,333%</t>
  </si>
  <si>
    <t>Art. 7º, VIII, CF/88.</t>
  </si>
  <si>
    <t>B.02 Férias (Incluindo 1/3 constitucional)</t>
  </si>
  <si>
    <t>{[(1+1/3)/12]x100} = 11,111%</t>
  </si>
  <si>
    <t>Art. 7º, XVII, CF/88.</t>
  </si>
  <si>
    <t>B.03 Aviso Prévio Trabalhado¹</t>
  </si>
  <si>
    <t>{[(7/30)/12]x100} = 1,944%</t>
  </si>
  <si>
    <t>Art. 7º, XXI, CF/88, 477, 487 e ss, CLT.</t>
  </si>
  <si>
    <t>B.04 Auxílio Doença²</t>
  </si>
  <si>
    <t>{[(5/30)/12]x100} = 1,389%</t>
  </si>
  <si>
    <t>Art. 59 a 63 da Lei 8.213, de 1991.</t>
  </si>
  <si>
    <t>B.05 Acidente de Trabalho³</t>
  </si>
  <si>
    <t>{[(15/30)/12]*0,08}x100 = 0,333%</t>
  </si>
  <si>
    <t>Art. 19 a 23 da Lei n.º 8.213/91.</t>
  </si>
  <si>
    <t>{[(1/30)/12]x100} = 0,277%</t>
  </si>
  <si>
    <t>Art. 473 da CLT.</t>
  </si>
  <si>
    <t>[(0,1111x0,02x0,333)x100] = 0,074%</t>
  </si>
  <si>
    <t>Impacto do item férias sobre a licença maternidade.</t>
  </si>
  <si>
    <t>{[(5/30)/12]x0,015}x 100 = 0,021%</t>
  </si>
  <si>
    <t>Art. 7º, XIX, CF/88 e 10, § 1º, da CLT.</t>
  </si>
  <si>
    <t>TOTAL - GRUPO B</t>
  </si>
  <si>
    <t xml:space="preserve">¹ Redução de 7 dias ou de 2h por dia. Percentual relativo a contrato de 12 (doze) meses. </t>
  </si>
  <si>
    <t>² Estimativa de 5 (cinco) dias de licença p/ano.</t>
  </si>
  <si>
    <t>³ Estimativa de 1 (uma) licença de 15 (quinze) dias por ano para 8% (oito por cento) dos empregados.</t>
  </si>
  <si>
    <t>GRUPO C</t>
  </si>
  <si>
    <t>C.01 Aviso Prévio Indenizado ¹</t>
  </si>
  <si>
    <t>{[0,05x(1/12)]x100} = 0,417%</t>
  </si>
  <si>
    <t>Art. 7º, XXI, CF/88, 477, 487 e ss, CLT</t>
  </si>
  <si>
    <t>C.02 Indenização Adicional ²</t>
  </si>
  <si>
    <t>[0,02x(1/12)]x100 = 0,167%</t>
  </si>
  <si>
    <t>Art. 9º da Lei 7.238, de 1984</t>
  </si>
  <si>
    <t>C.03 Indenização (rescisão sem justa causa – multa de 40% do FGTS) ³</t>
  </si>
  <si>
    <t>(1x0,40 x 0,08 x 100) = 3,200%</t>
  </si>
  <si>
    <t>Art. 18, §1° da Lei 8.036, de 1990.</t>
  </si>
  <si>
    <t>(1 x 0,10 x 0,08 x 100) = 0,800%</t>
  </si>
  <si>
    <t>Art. 1º da Lei Complementar 110, de 2001.</t>
  </si>
  <si>
    <t>TOTAL - GRUPO C</t>
  </si>
  <si>
    <t>¹ Estimativa de que 5% (cinco por cento) dos empregados serão substituídos durante um ano.</t>
  </si>
  <si>
    <t>² Estimativa de que 2% (dois por cento) dos empregados serão demitidos em situação de recebimento de indenização adicional.</t>
  </si>
  <si>
    <t xml:space="preserve">³ Multa de 40% do FGTS em relação aos trabalhadores demitidos. </t>
  </si>
  <si>
    <t>GRUPO D</t>
  </si>
  <si>
    <t>D.01 Incidência dos encargos do grupo A sobre o grupo B</t>
  </si>
  <si>
    <t>0,35800 x 0,23482 = 8,407%</t>
  </si>
  <si>
    <t xml:space="preserve">Encargos do Grupo A sobre os Encargos do Grupo B </t>
  </si>
  <si>
    <t>TOTAL - GRUPO D</t>
  </si>
  <si>
    <t>GRUPO E</t>
  </si>
  <si>
    <t>E.01 Incidência do FGTS exclusivamente sobre o aviso prévio indenizado.</t>
  </si>
  <si>
    <t>A.02 x C.01 =  (0,08x0,00417)x100 = 0,033%</t>
  </si>
  <si>
    <t>Súmula n.º 305 do TST</t>
  </si>
  <si>
    <t>E.02 Incidência do FGTS exclusivamente sobre o período médio de afastamento superior a 15 dias motivados por acidente de trabalho</t>
  </si>
  <si>
    <t>A.02 x B.05 = (0,08x0,00333)x100 = 0,026%</t>
  </si>
  <si>
    <t>Art. 4°, § único da CLT c/c art. 28, III, do Dec. 99.684/90.</t>
  </si>
  <si>
    <t>TOTAL - GRUPO E</t>
  </si>
  <si>
    <t>GRUPO F</t>
  </si>
  <si>
    <t xml:space="preserve">F.01 Incidência dos encargos do Grupo A sobre os valores constantes da base de cálculo referente ao salário maternidade </t>
  </si>
  <si>
    <t>0,3580x (13/12) x (4/12) x (2/100) = 0,259%.</t>
  </si>
  <si>
    <t>F.01 = (Encargos Grupo A) x (Salário + 13º/12) x 4/12 x 2%, em que:           Encargos do Grupo A = 0,35800;                                                        Salário + 13º = 13 salários;                                                                       12 = número de meses em um ano;                                                     4/12 = período de 4 meses de licença em um ano;                                      2% = Estimativa de que 2% dos empregados usufruirão da licença maternidade de 4 meses em um ano.</t>
  </si>
  <si>
    <t>TOTAL - GRUPO F</t>
  </si>
  <si>
    <t>TOTAL - ENCARGOS SOCIAIS (R$)</t>
  </si>
  <si>
    <t>PREÇO  UNIT.</t>
  </si>
  <si>
    <t>UNIFORME / EPI´S</t>
  </si>
  <si>
    <t>CONSUMO DE COMBUSTIVEL EM LITROS/MÊS</t>
  </si>
  <si>
    <t>CONSUMO DE COMBUSTIVEL DESCARGA E TRAJETO IMPRODUTIVO</t>
  </si>
  <si>
    <t>TAXA DE DEPRECIAÇÃO MENSAL</t>
  </si>
  <si>
    <t>CUSTO DE MANUTENÇÃO</t>
  </si>
  <si>
    <t>SACOS PLÁSTICOS (100 L) MALAS DE SACOS (10 SACOS POR DIA DE TRABALHO - 1 MALA CONTEM 100 UNIDADES DE SACOS
PLÁSTICOS )</t>
  </si>
  <si>
    <t>Item</t>
  </si>
  <si>
    <t>Ruas/Avenida</t>
  </si>
  <si>
    <t>Bairro</t>
  </si>
  <si>
    <t>Extensão</t>
  </si>
  <si>
    <t>Extensão Km</t>
  </si>
  <si>
    <t>1</t>
  </si>
  <si>
    <t>Avenida Irapuan Costa Junior</t>
  </si>
  <si>
    <t>Cecilia</t>
  </si>
  <si>
    <t>Avenida Irapuan Costa Junior (rotatória)</t>
  </si>
  <si>
    <t>GO-330</t>
  </si>
  <si>
    <t>Centro</t>
  </si>
  <si>
    <t>Vila Nova/Distrito Industrial</t>
  </si>
  <si>
    <t>2</t>
  </si>
  <si>
    <t>Delermando Moreira</t>
  </si>
  <si>
    <t>3</t>
  </si>
  <si>
    <t>Ricardo Vaz dos Reis</t>
  </si>
  <si>
    <t>4</t>
  </si>
  <si>
    <t>Avenida Maria Custódio Ribeiro</t>
  </si>
  <si>
    <t>5</t>
  </si>
  <si>
    <t>Valdivino Vaz dos Reis</t>
  </si>
  <si>
    <t>6</t>
  </si>
  <si>
    <t>Tereza Vaz dos Reis</t>
  </si>
  <si>
    <t>7</t>
  </si>
  <si>
    <t>José Vigilato</t>
  </si>
  <si>
    <t>8</t>
  </si>
  <si>
    <t>João Inácio de Matos</t>
  </si>
  <si>
    <t>9</t>
  </si>
  <si>
    <t>Antônio Gomes de Lima</t>
  </si>
  <si>
    <t>10</t>
  </si>
  <si>
    <t>Laudilino Vicente</t>
  </si>
  <si>
    <t>11</t>
  </si>
  <si>
    <t>José Moreira Bastos</t>
  </si>
  <si>
    <t>12</t>
  </si>
  <si>
    <t>João Mineiro</t>
  </si>
  <si>
    <t>13</t>
  </si>
  <si>
    <t>Ediene da Silva Dias</t>
  </si>
  <si>
    <t>14</t>
  </si>
  <si>
    <t>João Pinto Ribeiro</t>
  </si>
  <si>
    <t>15</t>
  </si>
  <si>
    <t>Benedito Leão</t>
  </si>
  <si>
    <t>16</t>
  </si>
  <si>
    <t>Pedro Ricardo</t>
  </si>
  <si>
    <t>17</t>
  </si>
  <si>
    <t>João Teodoro</t>
  </si>
  <si>
    <t>18</t>
  </si>
  <si>
    <t>João Galdino</t>
  </si>
  <si>
    <t>19</t>
  </si>
  <si>
    <t>Rua A ( Distrito Industrial)</t>
  </si>
  <si>
    <t>Distrito Industrial</t>
  </si>
  <si>
    <t>20</t>
  </si>
  <si>
    <t>Rua Pedro Mendes</t>
  </si>
  <si>
    <t>21</t>
  </si>
  <si>
    <t>Antônio Henrique Neto</t>
  </si>
  <si>
    <t>22</t>
  </si>
  <si>
    <t>Pedro Pereira</t>
  </si>
  <si>
    <t>23</t>
  </si>
  <si>
    <t>Avenida Elizeu da Silva</t>
  </si>
  <si>
    <t>24</t>
  </si>
  <si>
    <t>Rua Antônio Torquato</t>
  </si>
  <si>
    <t>24.1</t>
  </si>
  <si>
    <t>Avenida Antônio Torquato</t>
  </si>
  <si>
    <t>25</t>
  </si>
  <si>
    <t>Rua Maria Mesquita</t>
  </si>
  <si>
    <t>26</t>
  </si>
  <si>
    <t>Rua Joaquim da Silva Ribeiro</t>
  </si>
  <si>
    <t>Centro/Jardim América</t>
  </si>
  <si>
    <t>27</t>
  </si>
  <si>
    <t>Rua Cândido Ribeiro</t>
  </si>
  <si>
    <t>27.1</t>
  </si>
  <si>
    <t>Avenida Cândido Ribeiro</t>
  </si>
  <si>
    <t>28</t>
  </si>
  <si>
    <t>Rua Travessa 2</t>
  </si>
  <si>
    <t>29</t>
  </si>
  <si>
    <t>Rua Luiz Pinto</t>
  </si>
  <si>
    <t>29.1</t>
  </si>
  <si>
    <t>Jardim América</t>
  </si>
  <si>
    <t>30</t>
  </si>
  <si>
    <t>Avenida João Silvano Rosa</t>
  </si>
  <si>
    <t>Centro/Vigilato Evangelista</t>
  </si>
  <si>
    <t>30.1</t>
  </si>
  <si>
    <t>30.2</t>
  </si>
  <si>
    <t>Avenida João Silvano Rosa (Rotatória)</t>
  </si>
  <si>
    <t>31</t>
  </si>
  <si>
    <t>Rua Joaquim Manoel do Nascimento</t>
  </si>
  <si>
    <t>Jardim Jk/Centro</t>
  </si>
  <si>
    <t>32</t>
  </si>
  <si>
    <t>Rua Francisco Martins de Almeida</t>
  </si>
  <si>
    <t>Jardim Jk</t>
  </si>
  <si>
    <t>33</t>
  </si>
  <si>
    <t>Rua Antônio Ferreira Goulart</t>
  </si>
  <si>
    <t>Jardim JK/Nova Ouvidor</t>
  </si>
  <si>
    <t>34</t>
  </si>
  <si>
    <t>Rua Dácio Amorim Fonseca</t>
  </si>
  <si>
    <t>Jardim JK</t>
  </si>
  <si>
    <t>35</t>
  </si>
  <si>
    <t>Rua Elizeu da Silva 2</t>
  </si>
  <si>
    <t>Jardim Jk/Nova Ouvidor</t>
  </si>
  <si>
    <t>36</t>
  </si>
  <si>
    <t>Rua Vigilato Evangelista</t>
  </si>
  <si>
    <t>37</t>
  </si>
  <si>
    <t>Rua José Elizeu da Silva</t>
  </si>
  <si>
    <t>38</t>
  </si>
  <si>
    <t>Rua Manoel Vicente</t>
  </si>
  <si>
    <t>39</t>
  </si>
  <si>
    <t>Rua São Marcos</t>
  </si>
  <si>
    <t>40</t>
  </si>
  <si>
    <t>Rua Paranaiba</t>
  </si>
  <si>
    <t>41</t>
  </si>
  <si>
    <t>Rua Negro Alfredo</t>
  </si>
  <si>
    <t>42</t>
  </si>
  <si>
    <t>Rua Itumbiara</t>
  </si>
  <si>
    <t>43</t>
  </si>
  <si>
    <t>Rua Mamede dos Santos</t>
  </si>
  <si>
    <t>44</t>
  </si>
  <si>
    <t>Rua Anhanguera</t>
  </si>
  <si>
    <t>45</t>
  </si>
  <si>
    <t>Rua Dona Germana</t>
  </si>
  <si>
    <t>46</t>
  </si>
  <si>
    <t>Rua Manoel de Sena</t>
  </si>
  <si>
    <t>47</t>
  </si>
  <si>
    <t>Travessa Câmara</t>
  </si>
  <si>
    <t>48</t>
  </si>
  <si>
    <t>Travessa Prefeitura 1</t>
  </si>
  <si>
    <t>49</t>
  </si>
  <si>
    <t>Travessa Prefeitura 2</t>
  </si>
  <si>
    <t>50</t>
  </si>
  <si>
    <t>Rua Adalardo Mesquita</t>
  </si>
  <si>
    <t>51</t>
  </si>
  <si>
    <t>Rua Professor Carlos</t>
  </si>
  <si>
    <t>Jardim JK/Centro</t>
  </si>
  <si>
    <t>52</t>
  </si>
  <si>
    <t>Avenida José Firmino</t>
  </si>
  <si>
    <t>53</t>
  </si>
  <si>
    <t>Rua João Amorim</t>
  </si>
  <si>
    <t>54</t>
  </si>
  <si>
    <t>Rua Paulinho Pinto de Melo</t>
  </si>
  <si>
    <t>56</t>
  </si>
  <si>
    <t>Rua Cristalina</t>
  </si>
  <si>
    <t>57</t>
  </si>
  <si>
    <t>Avenida do Lago</t>
  </si>
  <si>
    <t>58</t>
  </si>
  <si>
    <t>Rua J.A. 07</t>
  </si>
  <si>
    <t>59</t>
  </si>
  <si>
    <t>Rua Parauna</t>
  </si>
  <si>
    <t>60</t>
  </si>
  <si>
    <t>Rua Paraiso</t>
  </si>
  <si>
    <t>61</t>
  </si>
  <si>
    <t>Rua J.A. 11</t>
  </si>
  <si>
    <t>62</t>
  </si>
  <si>
    <t>Rua J.A. 01</t>
  </si>
  <si>
    <t>63</t>
  </si>
  <si>
    <t>Rua 05</t>
  </si>
  <si>
    <t>Gerônimo Pacheco</t>
  </si>
  <si>
    <t>64</t>
  </si>
  <si>
    <t>Rua 06</t>
  </si>
  <si>
    <t>65</t>
  </si>
  <si>
    <t>Rua 07</t>
  </si>
  <si>
    <t>66</t>
  </si>
  <si>
    <t>Rua J.A. 02</t>
  </si>
  <si>
    <t>67</t>
  </si>
  <si>
    <t>Rua J.A. 03</t>
  </si>
  <si>
    <t>68</t>
  </si>
  <si>
    <t>Rua J.A. 04</t>
  </si>
  <si>
    <t>69</t>
  </si>
  <si>
    <t>Rua J.A. 05</t>
  </si>
  <si>
    <t>70</t>
  </si>
  <si>
    <t>Rua 02B</t>
  </si>
  <si>
    <t>Vila Nova</t>
  </si>
  <si>
    <t>71</t>
  </si>
  <si>
    <t>Rua 04</t>
  </si>
  <si>
    <t>72</t>
  </si>
  <si>
    <t>73</t>
  </si>
  <si>
    <t>Rua 01</t>
  </si>
  <si>
    <t>74</t>
  </si>
  <si>
    <t>Rua 03</t>
  </si>
  <si>
    <t>75</t>
  </si>
  <si>
    <t>Rua 02</t>
  </si>
  <si>
    <t>76</t>
  </si>
  <si>
    <t>Rua Três  Marias</t>
  </si>
  <si>
    <t>Vila Três Marias</t>
  </si>
  <si>
    <t>77</t>
  </si>
  <si>
    <t>78</t>
  </si>
  <si>
    <t>79</t>
  </si>
  <si>
    <t>80</t>
  </si>
  <si>
    <t>81</t>
  </si>
  <si>
    <t>82</t>
  </si>
  <si>
    <t>83</t>
  </si>
  <si>
    <t>84</t>
  </si>
  <si>
    <t>Travessa Rodoviária</t>
  </si>
  <si>
    <t>85</t>
  </si>
  <si>
    <t>Rua José Frederico</t>
  </si>
  <si>
    <t>Vigilato Evangelista</t>
  </si>
  <si>
    <t>86</t>
  </si>
  <si>
    <t>Vigilato Evangelista/Nova Ouvidor</t>
  </si>
  <si>
    <t>87</t>
  </si>
  <si>
    <t>Rua Nova Aurora</t>
  </si>
  <si>
    <t>88</t>
  </si>
  <si>
    <t>Vigilato Evangelista/Nova Ouvidor/Emilio</t>
  </si>
  <si>
    <t>89</t>
  </si>
  <si>
    <t>90</t>
  </si>
  <si>
    <t>91</t>
  </si>
  <si>
    <t>92</t>
  </si>
  <si>
    <t>Avenida José Evangelista</t>
  </si>
  <si>
    <t>93</t>
  </si>
  <si>
    <t>Rua Joana Aires</t>
  </si>
  <si>
    <t>Extensão Total</t>
  </si>
  <si>
    <t>VALOR DO VEICULO</t>
  </si>
  <si>
    <t>Volkswagen 8160 Delivey (Equivalente) - Máximo 05 Anos de Uso</t>
  </si>
  <si>
    <t>VM 270 4x2 (Equivalente) - Maximo 3 Anos de Uso</t>
  </si>
  <si>
    <t>CAÇAMBA COLETOR COMPACTADOR CIMASP – MAGYSTER 15 m3 (EQUIVALENTE) - Maximo 3 Anos de Uso</t>
  </si>
  <si>
    <t>CARROCERIA ABERTA 7m3 - Maximo 05 Anos de Uso</t>
  </si>
  <si>
    <t>SERVIÇOS DE CAPINA, ROÇAGEM E PODA DE ÁRVORES 2025</t>
  </si>
  <si>
    <t>POLIGUINDASTE SIMPLES COM CAPACIDADE DE IÇAMENTO DE 10 TONELADAS - Maximo 05 anos de Uso</t>
  </si>
  <si>
    <t>SERVIÇOS DE LIMPEZA URBANA 2025</t>
  </si>
  <si>
    <t>CÓDIGO</t>
  </si>
  <si>
    <t>FONTE</t>
  </si>
  <si>
    <t>UND</t>
  </si>
  <si>
    <t>QUANTIDADE</t>
  </si>
  <si>
    <t>PREÇO UNITÁRIO COM BDI R$</t>
  </si>
  <si>
    <t>PREÇO
TOTAL R$</t>
  </si>
  <si>
    <t>LIMPEZA E DESOBSTRUÇÃO MECANIZADA</t>
  </si>
  <si>
    <t>REF 01</t>
  </si>
  <si>
    <t>LIMPEZA E DESOBSTRUÇÃO MECANIZADA COM EQUIPAMENTO ULTRA VAC-ALL CAP. 20M³</t>
  </si>
  <si>
    <t>PNCP</t>
  </si>
  <si>
    <t>H</t>
  </si>
  <si>
    <t>SERVIÇOS DE INSPEÇÃO TÉCNICA</t>
  </si>
  <si>
    <t>2.1</t>
  </si>
  <si>
    <t>REF 02</t>
  </si>
  <si>
    <t>VIDEO INSPEÇÃO ROBOTIZADA DE REDES DE DRENAGEM E/OU ESGOTO</t>
  </si>
  <si>
    <t>M</t>
  </si>
  <si>
    <t>PREÇO
MENSAL R$</t>
  </si>
  <si>
    <t>MANUTENÇÃO DRENAGEM URBANA 2025</t>
  </si>
  <si>
    <t>Volkswagen 17190 (EQUIVALENTE) - Maximo 5 Anos de Uso</t>
  </si>
  <si>
    <t>VIDEO INSPEÇÃO ROBOTIZADA</t>
  </si>
  <si>
    <t>DESOBSTRUÇÃO DE GALERIAS PLUVIAIS</t>
  </si>
  <si>
    <r>
      <t>B.06 Faltas Legais</t>
    </r>
    <r>
      <rPr>
        <vertAlign val="superscript"/>
        <sz val="9"/>
        <color rgb="FF000000"/>
        <rFont val="Times New Roman"/>
        <family val="1"/>
        <scheme val="major"/>
      </rPr>
      <t>4</t>
    </r>
  </si>
  <si>
    <r>
      <t>B.07 Férias sobre Licença Maternidade</t>
    </r>
    <r>
      <rPr>
        <vertAlign val="superscript"/>
        <sz val="9"/>
        <color rgb="FF000000"/>
        <rFont val="Times New Roman"/>
        <family val="1"/>
        <scheme val="major"/>
      </rPr>
      <t>5</t>
    </r>
  </si>
  <si>
    <r>
      <t>B.08 Licença Paternidade</t>
    </r>
    <r>
      <rPr>
        <vertAlign val="superscript"/>
        <sz val="9"/>
        <color rgb="FF000000"/>
        <rFont val="Times New Roman"/>
        <family val="1"/>
        <scheme val="major"/>
      </rPr>
      <t>6</t>
    </r>
  </si>
  <si>
    <r>
      <rPr>
        <vertAlign val="superscript"/>
        <sz val="9"/>
        <color rgb="FF000000"/>
        <rFont val="Times New Roman"/>
        <family val="1"/>
        <scheme val="major"/>
      </rPr>
      <t>4</t>
    </r>
    <r>
      <rPr>
        <sz val="9"/>
        <color rgb="FF000000"/>
        <rFont val="Times New Roman"/>
        <family val="1"/>
        <scheme val="major"/>
      </rPr>
      <t xml:space="preserve"> Estimativa de 1 (uma) ausência por ano. </t>
    </r>
  </si>
  <si>
    <r>
      <rPr>
        <vertAlign val="superscript"/>
        <sz val="9"/>
        <color rgb="FF000000"/>
        <rFont val="Times New Roman"/>
        <family val="1"/>
        <scheme val="major"/>
      </rPr>
      <t>5</t>
    </r>
    <r>
      <rPr>
        <sz val="9"/>
        <color rgb="FF000000"/>
        <rFont val="Times New Roman"/>
        <family val="1"/>
        <scheme val="major"/>
      </rPr>
      <t xml:space="preserve"> Estimativa de 2% (dois por cento) dos empregados usufruindo de 4 (quatro) meses de licença por ano.</t>
    </r>
  </si>
  <si>
    <r>
      <rPr>
        <vertAlign val="superscript"/>
        <sz val="9"/>
        <color rgb="FF000000"/>
        <rFont val="Times New Roman"/>
        <family val="1"/>
        <scheme val="major"/>
      </rPr>
      <t>6</t>
    </r>
    <r>
      <rPr>
        <sz val="9"/>
        <color rgb="FF000000"/>
        <rFont val="Times New Roman"/>
        <family val="1"/>
        <scheme val="major"/>
      </rPr>
      <t xml:space="preserve"> Estimativa de 1,5% (um inteiro e cinco décimos por cento) dos empregados usufruindo 5 (cinco) dias da licença por ano.</t>
    </r>
  </si>
  <si>
    <r>
      <t xml:space="preserve">C.04 Indenização (rescisão sem justa causa – contribuição de 10% do FGTS) </t>
    </r>
    <r>
      <rPr>
        <vertAlign val="superscript"/>
        <sz val="9"/>
        <color rgb="FF000000"/>
        <rFont val="Times New Roman"/>
        <family val="1"/>
        <scheme val="major"/>
      </rPr>
      <t>4</t>
    </r>
  </si>
  <si>
    <r>
      <rPr>
        <vertAlign val="superscript"/>
        <sz val="9"/>
        <color rgb="FF000000"/>
        <rFont val="Times New Roman"/>
        <family val="1"/>
        <scheme val="major"/>
      </rPr>
      <t xml:space="preserve">4 </t>
    </r>
    <r>
      <rPr>
        <sz val="9"/>
        <color rgb="FF000000"/>
        <rFont val="Times New Roman"/>
        <family val="1"/>
        <scheme val="major"/>
      </rPr>
      <t xml:space="preserve">Contribuição de 10% do FGTS em relação aos trabalhadores contratados. </t>
    </r>
  </si>
  <si>
    <r>
      <rPr>
        <b/>
        <sz val="9"/>
        <color theme="1"/>
        <rFont val="Times New Roman"/>
        <family val="1"/>
        <scheme val="major"/>
      </rPr>
      <t>COLETA</t>
    </r>
    <r>
      <rPr>
        <sz val="9"/>
        <color theme="1"/>
        <rFont val="Times New Roman"/>
        <family val="1"/>
        <scheme val="major"/>
      </rPr>
      <t xml:space="preserve"> </t>
    </r>
    <r>
      <rPr>
        <b/>
        <sz val="9"/>
        <color theme="1"/>
        <rFont val="Times New Roman"/>
        <family val="1"/>
        <scheme val="major"/>
      </rPr>
      <t>DE</t>
    </r>
    <r>
      <rPr>
        <sz val="9"/>
        <color theme="1"/>
        <rFont val="Times New Roman"/>
        <family val="1"/>
        <scheme val="major"/>
      </rPr>
      <t xml:space="preserve"> </t>
    </r>
    <r>
      <rPr>
        <b/>
        <sz val="9"/>
        <color theme="1"/>
        <rFont val="Times New Roman"/>
        <family val="1"/>
        <scheme val="major"/>
      </rPr>
      <t>RESIDUOS</t>
    </r>
    <r>
      <rPr>
        <sz val="9"/>
        <color theme="1"/>
        <rFont val="Times New Roman"/>
        <family val="1"/>
        <scheme val="major"/>
      </rPr>
      <t xml:space="preserve"> </t>
    </r>
    <r>
      <rPr>
        <b/>
        <sz val="9"/>
        <color theme="1"/>
        <rFont val="Times New Roman"/>
        <family val="1"/>
        <scheme val="major"/>
      </rPr>
      <t>DE</t>
    </r>
    <r>
      <rPr>
        <sz val="9"/>
        <color theme="1"/>
        <rFont val="Times New Roman"/>
        <family val="1"/>
        <scheme val="major"/>
      </rPr>
      <t xml:space="preserve"> </t>
    </r>
    <r>
      <rPr>
        <b/>
        <sz val="9"/>
        <color theme="1"/>
        <rFont val="Times New Roman"/>
        <family val="1"/>
        <scheme val="major"/>
      </rPr>
      <t>VARRIÇÃO</t>
    </r>
    <r>
      <rPr>
        <sz val="9"/>
        <color theme="1"/>
        <rFont val="Times New Roman"/>
        <family val="1"/>
        <scheme val="major"/>
      </rPr>
      <t xml:space="preserve"> 2025</t>
    </r>
  </si>
  <si>
    <t>HR</t>
  </si>
  <si>
    <t>VALOR TOTAL (COM BDI)       12 MESES</t>
  </si>
  <si>
    <t>Jardim Solaris</t>
  </si>
  <si>
    <t>Estacionamento Cemitério</t>
  </si>
  <si>
    <t>Cemitério</t>
  </si>
  <si>
    <t>Levantamento de Extensão de Ruas e Avenidas</t>
  </si>
  <si>
    <t>Nome de Ruas/Avenidas</t>
  </si>
  <si>
    <t>Extensão de Ruas/Avenidas (m)</t>
  </si>
  <si>
    <t>Extensão de Ruas/Avenidas (Km)</t>
  </si>
  <si>
    <t>Quant de sarjeta</t>
  </si>
  <si>
    <t>Extensão de sarjetas (m)</t>
  </si>
  <si>
    <t>Extensão de sarjetas (Km)</t>
  </si>
  <si>
    <r>
      <rPr>
        <b/>
        <sz val="10"/>
        <rFont val="Times New Roman"/>
        <family val="1"/>
      </rPr>
      <t>Segunda</t>
    </r>
    <r>
      <rPr>
        <sz val="10"/>
        <rFont val="Times New Roman"/>
        <family val="1"/>
      </rPr>
      <t xml:space="preserve"> Extensão de sarjetas (Km)</t>
    </r>
  </si>
  <si>
    <r>
      <rPr>
        <b/>
        <sz val="10"/>
        <rFont val="Times New Roman"/>
        <family val="1"/>
      </rPr>
      <t>Terça</t>
    </r>
    <r>
      <rPr>
        <sz val="10"/>
        <rFont val="Times New Roman"/>
        <family val="1"/>
      </rPr>
      <t xml:space="preserve">      Extensão de sarjetas (Km)</t>
    </r>
  </si>
  <si>
    <r>
      <rPr>
        <b/>
        <sz val="10"/>
        <rFont val="Times New Roman"/>
        <family val="1"/>
      </rPr>
      <t>Quarta</t>
    </r>
    <r>
      <rPr>
        <sz val="10"/>
        <rFont val="Times New Roman"/>
        <family val="1"/>
      </rPr>
      <t xml:space="preserve">    Extensão de sarjetas (Km)</t>
    </r>
  </si>
  <si>
    <r>
      <rPr>
        <b/>
        <sz val="10"/>
        <rFont val="Times New Roman"/>
        <family val="1"/>
      </rPr>
      <t>Quinta</t>
    </r>
    <r>
      <rPr>
        <sz val="10"/>
        <rFont val="Times New Roman"/>
        <family val="1"/>
      </rPr>
      <t xml:space="preserve">    Extensão de sarjetas (Km)</t>
    </r>
  </si>
  <si>
    <r>
      <rPr>
        <b/>
        <sz val="10"/>
        <rFont val="Times New Roman"/>
        <family val="1"/>
      </rPr>
      <t>Sexta</t>
    </r>
    <r>
      <rPr>
        <sz val="10"/>
        <rFont val="Times New Roman"/>
        <family val="1"/>
      </rPr>
      <t xml:space="preserve">       Extensão de sarjetas (Km)</t>
    </r>
  </si>
  <si>
    <t>Rodoviário</t>
  </si>
  <si>
    <t>Avenida Castelo Branco</t>
  </si>
  <si>
    <t>Avenida Castelo Branco (Rotatória)</t>
  </si>
  <si>
    <t>Centro / Jardim Paraíso</t>
  </si>
  <si>
    <t>Vila Nova / Distrito Industrial</t>
  </si>
  <si>
    <t>Avenida José Evangelista Pereira</t>
  </si>
  <si>
    <t>Estacionamento do Cemitério</t>
  </si>
  <si>
    <t>Cemitério Municipal de Ouvidor</t>
  </si>
  <si>
    <t>Conjunto Habitacional Vila Nova</t>
  </si>
  <si>
    <t>Vigilato Evangelista / Nova Ouvidor</t>
  </si>
  <si>
    <t>Nova Ouvidor / Emilio Ricardo Pires</t>
  </si>
  <si>
    <t>Nova Ouvidor</t>
  </si>
  <si>
    <t>Conjunto Habitacional Jerônimo Gomes Pacheco</t>
  </si>
  <si>
    <t>Rua A (Distrito Industrial)</t>
  </si>
  <si>
    <t>Rua Adalardo Antônio de Mesquita</t>
  </si>
  <si>
    <t>Centro / Rodoviário</t>
  </si>
  <si>
    <t>Jardim JK / Aeroporto / Nova Ouvidor / Vigilato Evangelista</t>
  </si>
  <si>
    <t>Rua Antônio Gomes de Lima</t>
  </si>
  <si>
    <t>Rua Antônio Henrique Neto</t>
  </si>
  <si>
    <t>Rua Benedito Leão</t>
  </si>
  <si>
    <t>Centro / Jardim América / Conjunto Habitacional Antônio Domingos Cardoso</t>
  </si>
  <si>
    <t>Jardim JK / Conjunto Habitacional Hamilton Manoel da Silva / Aeroporto</t>
  </si>
  <si>
    <t>Rua Delermando Moreira</t>
  </si>
  <si>
    <t>Rua Divino Pinto da Silva (antiga Rua Anhanguera)</t>
  </si>
  <si>
    <t>Jardim JK / Centro / Rodoviário</t>
  </si>
  <si>
    <t>Jardim JK / Conjunto Habitacional Hamilton Manoel da Silva</t>
  </si>
  <si>
    <t>55</t>
  </si>
  <si>
    <t>Rua Ediene da Silva Dias</t>
  </si>
  <si>
    <t>Rua Elizeu da Silva II</t>
  </si>
  <si>
    <t>Jardim JK / Conjunto Habitacional Hamilton Manoel da Silva / Aeroporto / Nova Ouvidor / Emílio Ricardo Pires</t>
  </si>
  <si>
    <t>Jardim Jk / Vigilato Evangelista / Aeroporto / Rodoviário</t>
  </si>
  <si>
    <t>Rua Joana Aires de Araújo</t>
  </si>
  <si>
    <t>Centro / Conjunto Habitacional Antônio Domingos Cardoso</t>
  </si>
  <si>
    <t>Rua João Galdino Pereira</t>
  </si>
  <si>
    <t>Rua João Inácio de Matos</t>
  </si>
  <si>
    <t>Rua João Mineiro</t>
  </si>
  <si>
    <t>Rua João Pinto Ribeiro</t>
  </si>
  <si>
    <t>Rua João Teodoro</t>
  </si>
  <si>
    <t xml:space="preserve">Centro / Rodoviário / Vigilato Evangelista </t>
  </si>
  <si>
    <t>Centro / Jardim América</t>
  </si>
  <si>
    <t>Jardim Jk / Rodoviário</t>
  </si>
  <si>
    <t>Jardim JK / Aeroporto</t>
  </si>
  <si>
    <t>Rua José Ferreira da Silva</t>
  </si>
  <si>
    <t>Rua José Moreira Bastos</t>
  </si>
  <si>
    <t>Rua José Vigilato</t>
  </si>
  <si>
    <t>Rua Laudilino Vicente</t>
  </si>
  <si>
    <t>Rodoviário / Jardim JK</t>
  </si>
  <si>
    <t>94</t>
  </si>
  <si>
    <t>95</t>
  </si>
  <si>
    <t>96</t>
  </si>
  <si>
    <t>97</t>
  </si>
  <si>
    <t>Vigilato Evangelista / Aeroporto / Nova Ouvidor</t>
  </si>
  <si>
    <t>98</t>
  </si>
  <si>
    <t>Aeroporto / Nova Ouvidor / Jardim JK</t>
  </si>
  <si>
    <t>99</t>
  </si>
  <si>
    <t>100</t>
  </si>
  <si>
    <t>101</t>
  </si>
  <si>
    <t>102</t>
  </si>
  <si>
    <t>103</t>
  </si>
  <si>
    <t>104</t>
  </si>
  <si>
    <t>105</t>
  </si>
  <si>
    <t>Rua Pedro Mendes dos Santos</t>
  </si>
  <si>
    <t>106</t>
  </si>
  <si>
    <t>Rua Pedro Pereira da Silva</t>
  </si>
  <si>
    <t>107</t>
  </si>
  <si>
    <t>Rua Pedro Ricardo</t>
  </si>
  <si>
    <t>108</t>
  </si>
  <si>
    <t>109</t>
  </si>
  <si>
    <t>110</t>
  </si>
  <si>
    <t>Rua Ricardo Vaz dos Reis</t>
  </si>
  <si>
    <t>111</t>
  </si>
  <si>
    <t>112</t>
  </si>
  <si>
    <t>Rua Tereza Vaz dos Reis</t>
  </si>
  <si>
    <t>113</t>
  </si>
  <si>
    <t>114</t>
  </si>
  <si>
    <t>115</t>
  </si>
  <si>
    <t>Conjunto Habitacional Três Marias</t>
  </si>
  <si>
    <t>116</t>
  </si>
  <si>
    <t>Rua Valdivino Vaz dos Reis</t>
  </si>
  <si>
    <t>117</t>
  </si>
  <si>
    <t>118</t>
  </si>
  <si>
    <t>119</t>
  </si>
  <si>
    <t>120</t>
  </si>
  <si>
    <t>121</t>
  </si>
  <si>
    <t>Extensão Total:</t>
  </si>
  <si>
    <t>Planejamento de Varrição de Ruas e Avenidas</t>
  </si>
  <si>
    <t>Dias trabalhados/mês:</t>
  </si>
  <si>
    <t>Produtividade varredor/dia (km/dia):</t>
  </si>
  <si>
    <t>Produtividade mensal/gari (km/mês):</t>
  </si>
  <si>
    <t>Rua José Eliseu da Silva</t>
  </si>
  <si>
    <t>Rua 09</t>
  </si>
  <si>
    <t>Quantidade de trabalhadores (10 varredores e 5 carrinheiros):</t>
  </si>
  <si>
    <t>SACOS PLÁSTICOS (100 L) MALAS DE SACOS (10 SACOS POR DIA DE TRABALHO POR VARREDOR - 1 MALA CONTEM 100 UNIDADES DE SACOS PLÁSTICOS )</t>
  </si>
  <si>
    <t>FUNÇÃO: GARI COLETOR</t>
  </si>
  <si>
    <t>FUNÇÃO: GARI VARREDOR</t>
  </si>
  <si>
    <t>(PRODUTIVIDADE MÉDIA ADOTADA: 4,0 KM/DIA POR VARREDOR) QUANTIDADE DE FUNCIONÁRIOS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</si>
</sst>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44" formatCode="_-&quot;R$&quot;\ * #,##0.00_-;\-&quot;R$&quot;\ * #,##0.00_-;_-&quot;R$&quot;\ * &quot;-&quot;??_-;_-@_-"/>
    <numFmt numFmtId="164" formatCode="_-&quot;R$&quot;* #,##0.00_-;\-&quot;R$&quot;* #,##0.00_-;_-&quot;R$&quot;* &quot;-&quot;??_-;_-@"/>
    <numFmt numFmtId="165" formatCode="_-&quot;R$&quot;\ * #,##0.00_-;\-&quot;R$&quot;\ * #,##0.00_-;_-&quot;R$&quot;\ * &quot;-&quot;??_-;_-@"/>
    <numFmt numFmtId="166" formatCode="_([$R$ -416]* #,##0.00_);_([$R$ -416]* \(#,##0.00\);_([$R$ -416]* &quot;-&quot;??_);_(@_)"/>
    <numFmt numFmtId="167" formatCode="0.000%"/>
    <numFmt numFmtId="168" formatCode="0.0000"/>
    <numFmt numFmtId="169" formatCode="0.000"/>
    <numFmt numFmtId="170" formatCode="0.0"/>
    <numFmt numFmtId="171" formatCode="&quot;R$&quot;#,##0.00;[Red]\-&quot;R$&quot;#,##0.00"/>
    <numFmt numFmtId="172" formatCode="0.0000%"/>
    <numFmt numFmtId="173" formatCode="0.000000%"/>
    <numFmt numFmtId="174" formatCode="_(* #,##0.000_);_(* \(#,##0.000\);_(* &quot;-&quot;??_);_(@_)"/>
    <numFmt numFmtId="175" formatCode="0.00000"/>
    <numFmt numFmtId="176" formatCode="#,##0.000"/>
    <numFmt numFmtId="179" formatCode="\R\$\ #,##0.00"/>
    <numFmt numFmtId="182" formatCode="#,##0.00000"/>
  </numFmts>
  <fonts count="52" x14ac:knownFonts="1">
    <font>
      <sz val="10"/>
      <color rgb="FF000000"/>
      <name val="Times New Roman"/>
      <scheme val="minor"/>
    </font>
    <font>
      <sz val="11"/>
      <color theme="1"/>
      <name val="Times New Roman"/>
      <family val="2"/>
      <scheme val="minor"/>
    </font>
    <font>
      <sz val="11"/>
      <color theme="1"/>
      <name val="Times New Roman"/>
      <family val="2"/>
      <scheme val="minor"/>
    </font>
    <font>
      <sz val="10"/>
      <color rgb="FF000000"/>
      <name val="Times New Roman"/>
      <family val="1"/>
      <scheme val="minor"/>
    </font>
    <font>
      <b/>
      <sz val="9"/>
      <color theme="1"/>
      <name val="Times New Roman"/>
      <family val="1"/>
      <scheme val="major"/>
    </font>
    <font>
      <sz val="10"/>
      <name val="Times New Roman"/>
      <family val="1"/>
      <scheme val="major"/>
    </font>
    <font>
      <sz val="9"/>
      <color theme="1"/>
      <name val="Times New Roman"/>
      <family val="1"/>
      <scheme val="major"/>
    </font>
    <font>
      <sz val="9"/>
      <color rgb="FF000000"/>
      <name val="Times New Roman"/>
      <family val="1"/>
      <scheme val="major"/>
    </font>
    <font>
      <b/>
      <sz val="9"/>
      <color rgb="FF000000"/>
      <name val="Times New Roman"/>
      <family val="1"/>
      <scheme val="major"/>
    </font>
    <font>
      <b/>
      <sz val="10"/>
      <color theme="1"/>
      <name val="Times New Roman"/>
      <family val="1"/>
      <scheme val="major"/>
    </font>
    <font>
      <sz val="10"/>
      <color rgb="FF000000"/>
      <name val="Times New Roman"/>
      <family val="1"/>
      <scheme val="major"/>
    </font>
    <font>
      <sz val="10"/>
      <color theme="1"/>
      <name val="Times New Roman"/>
      <family val="1"/>
      <scheme val="major"/>
    </font>
    <font>
      <b/>
      <sz val="10"/>
      <color rgb="FF000000"/>
      <name val="Times New Roman"/>
      <family val="1"/>
      <scheme val="major"/>
    </font>
    <font>
      <b/>
      <sz val="20"/>
      <color theme="1"/>
      <name val="Times New Roman"/>
      <family val="1"/>
      <scheme val="major"/>
    </font>
    <font>
      <b/>
      <sz val="12"/>
      <color theme="1"/>
      <name val="Times New Roman"/>
      <family val="1"/>
      <scheme val="major"/>
    </font>
    <font>
      <vertAlign val="superscript"/>
      <sz val="9"/>
      <color rgb="FF000000"/>
      <name val="Times New Roman"/>
      <family val="1"/>
      <scheme val="major"/>
    </font>
    <font>
      <b/>
      <sz val="16"/>
      <color rgb="FF000000"/>
      <name val="Times New Roman"/>
      <family val="1"/>
      <scheme val="major"/>
    </font>
    <font>
      <sz val="9"/>
      <color rgb="FF3366FF"/>
      <name val="Times New Roman"/>
      <family val="1"/>
      <scheme val="major"/>
    </font>
    <font>
      <sz val="8"/>
      <color theme="1"/>
      <name val="Times New Roman"/>
      <family val="1"/>
      <scheme val="major"/>
    </font>
    <font>
      <b/>
      <sz val="8"/>
      <color rgb="FF000000"/>
      <name val="Times New Roman"/>
      <family val="1"/>
      <scheme val="major"/>
    </font>
    <font>
      <sz val="9"/>
      <color theme="0"/>
      <name val="Times New Roman"/>
      <family val="1"/>
      <scheme val="major"/>
    </font>
    <font>
      <b/>
      <sz val="11"/>
      <color theme="1"/>
      <name val="Times New Roman"/>
      <family val="1"/>
      <scheme val="major"/>
    </font>
    <font>
      <u/>
      <sz val="10"/>
      <color theme="10"/>
      <name val="Times New Roman"/>
      <family val="1"/>
      <scheme val="major"/>
    </font>
    <font>
      <sz val="9"/>
      <color rgb="FFFF0000"/>
      <name val="Times New Roman"/>
      <family val="1"/>
      <scheme val="major"/>
    </font>
    <font>
      <sz val="11"/>
      <name val="Times New Roman"/>
      <family val="1"/>
      <scheme val="major"/>
    </font>
    <font>
      <sz val="11"/>
      <color theme="1"/>
      <name val="Times New Roman"/>
      <family val="1"/>
      <scheme val="major"/>
    </font>
    <font>
      <sz val="8"/>
      <color rgb="FF525252"/>
      <name val="Times New Roman"/>
      <family val="1"/>
      <scheme val="major"/>
    </font>
    <font>
      <b/>
      <sz val="8"/>
      <color rgb="FF2F5496"/>
      <name val="Times New Roman"/>
      <family val="1"/>
      <scheme val="major"/>
    </font>
    <font>
      <sz val="8"/>
      <color rgb="FF00B050"/>
      <name val="Times New Roman"/>
      <family val="1"/>
      <scheme val="major"/>
    </font>
    <font>
      <sz val="8"/>
      <color rgb="FF2F5496"/>
      <name val="Times New Roman"/>
      <family val="1"/>
      <scheme val="major"/>
    </font>
    <font>
      <sz val="8"/>
      <color rgb="FF000000"/>
      <name val="Times New Roman"/>
      <family val="1"/>
      <scheme val="major"/>
    </font>
    <font>
      <b/>
      <i/>
      <sz val="8"/>
      <color rgb="FFFF0000"/>
      <name val="Times New Roman"/>
      <family val="1"/>
      <scheme val="major"/>
    </font>
    <font>
      <i/>
      <sz val="9"/>
      <color rgb="FFFF0000"/>
      <name val="Times New Roman"/>
      <family val="1"/>
      <scheme val="major"/>
    </font>
    <font>
      <b/>
      <i/>
      <sz val="9"/>
      <color rgb="FFFF0000"/>
      <name val="Times New Roman"/>
      <family val="1"/>
      <scheme val="major"/>
    </font>
    <font>
      <b/>
      <sz val="10"/>
      <name val="Times New Roman"/>
      <family val="1"/>
      <scheme val="major"/>
    </font>
    <font>
      <b/>
      <sz val="9"/>
      <color rgb="FFFF0000"/>
      <name val="Times New Roman"/>
      <family val="1"/>
      <scheme val="major"/>
    </font>
    <font>
      <b/>
      <sz val="9"/>
      <color theme="0"/>
      <name val="Times New Roman"/>
      <family val="1"/>
      <scheme val="major"/>
    </font>
    <font>
      <b/>
      <u/>
      <sz val="9"/>
      <color rgb="FFFF0000"/>
      <name val="Times New Roman"/>
      <family val="1"/>
      <scheme val="major"/>
    </font>
    <font>
      <b/>
      <sz val="12"/>
      <color rgb="FFFF0000"/>
      <name val="Times New Roman"/>
      <family val="1"/>
      <scheme val="major"/>
    </font>
    <font>
      <b/>
      <sz val="9"/>
      <color rgb="FFFFFFFF"/>
      <name val="Times New Roman"/>
      <family val="1"/>
      <scheme val="major"/>
    </font>
    <font>
      <b/>
      <sz val="9"/>
      <color rgb="FF6094AE"/>
      <name val="Times New Roman"/>
      <family val="1"/>
      <scheme val="major"/>
    </font>
    <font>
      <sz val="9"/>
      <color rgb="FF0E5085"/>
      <name val="Times New Roman"/>
      <family val="1"/>
      <scheme val="major"/>
    </font>
    <font>
      <sz val="10"/>
      <color theme="10"/>
      <name val="Times New Roman"/>
      <family val="1"/>
      <scheme val="major"/>
    </font>
    <font>
      <b/>
      <i/>
      <sz val="10"/>
      <color rgb="FFFF0000"/>
      <name val="Times New Roman"/>
      <family val="1"/>
      <scheme val="major"/>
    </font>
    <font>
      <b/>
      <sz val="8"/>
      <color theme="1"/>
      <name val="Times New Roman"/>
      <family val="1"/>
      <scheme val="major"/>
    </font>
    <font>
      <sz val="8"/>
      <name val="Times New Roman"/>
      <family val="1"/>
      <scheme val="major"/>
    </font>
    <font>
      <sz val="10"/>
      <color rgb="FF000000"/>
      <name val="Times New Roman"/>
      <family val="1"/>
    </font>
    <font>
      <sz val="10"/>
      <color rgb="FF000000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color rgb="FF000000"/>
      <name val="Times New Roman"/>
      <family val="1"/>
    </font>
    <font>
      <sz val="9"/>
      <name val="Times New Roman"/>
      <family val="1"/>
      <scheme val="major"/>
    </font>
  </fonts>
  <fills count="23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  <fill>
      <patternFill patternType="solid">
        <fgColor rgb="FFD8D8D8"/>
        <bgColor rgb="FFD8D8D8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F5F5F5"/>
        <bgColor rgb="FFF5F5F5"/>
      </patternFill>
    </fill>
    <fill>
      <patternFill patternType="solid">
        <fgColor rgb="FF6094AE"/>
        <bgColor rgb="FF6094AE"/>
      </patternFill>
    </fill>
    <fill>
      <patternFill patternType="solid">
        <fgColor rgb="FFEFEFEF"/>
        <bgColor rgb="FFEFEFEF"/>
      </patternFill>
    </fill>
    <fill>
      <patternFill patternType="solid">
        <fgColor rgb="FFF2F2F2"/>
        <bgColor rgb="FFF2F2F2"/>
      </patternFill>
    </fill>
    <fill>
      <patternFill patternType="solid">
        <fgColor rgb="FFCCCCCC"/>
        <bgColor rgb="FFCCCCCC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33CC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rgb="FFF2F2F2"/>
      </patternFill>
    </fill>
  </fills>
  <borders count="9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D9E1F0"/>
      </bottom>
      <diagonal/>
    </border>
    <border>
      <left/>
      <right/>
      <top/>
      <bottom style="medium">
        <color rgb="FFD9E1F0"/>
      </bottom>
      <diagonal/>
    </border>
    <border>
      <left/>
      <right style="medium">
        <color rgb="FF000000"/>
      </right>
      <top/>
      <bottom style="medium">
        <color rgb="FFD9E1F0"/>
      </bottom>
      <diagonal/>
    </border>
    <border>
      <left style="medium">
        <color rgb="FF000000"/>
      </left>
      <right/>
      <top style="medium">
        <color rgb="FFD9E1F0"/>
      </top>
      <bottom/>
      <diagonal/>
    </border>
    <border>
      <left/>
      <right/>
      <top style="medium">
        <color rgb="FFD9E1F0"/>
      </top>
      <bottom style="medium">
        <color rgb="FFD9E1F0"/>
      </bottom>
      <diagonal/>
    </border>
    <border>
      <left/>
      <right/>
      <top style="medium">
        <color rgb="FFD9E1F0"/>
      </top>
      <bottom style="medium">
        <color rgb="FFD9E1F0"/>
      </bottom>
      <diagonal/>
    </border>
    <border>
      <left/>
      <right style="medium">
        <color rgb="FFFFFFFF"/>
      </right>
      <top style="medium">
        <color rgb="FFD9E1F0"/>
      </top>
      <bottom style="medium">
        <color rgb="FFD9E1F0"/>
      </bottom>
      <diagonal/>
    </border>
    <border>
      <left style="medium">
        <color rgb="FFFFFFFF"/>
      </left>
      <right/>
      <top style="medium">
        <color rgb="FFD9E1F0"/>
      </top>
      <bottom style="medium">
        <color rgb="FFD9E1F0"/>
      </bottom>
      <diagonal/>
    </border>
    <border>
      <left style="medium">
        <color rgb="FF000000"/>
      </left>
      <right/>
      <top/>
      <bottom style="medium">
        <color rgb="FFD9E1F0"/>
      </bottom>
      <diagonal/>
    </border>
    <border>
      <left/>
      <right/>
      <top/>
      <bottom style="medium">
        <color rgb="FFD9E1F0"/>
      </bottom>
      <diagonal/>
    </border>
    <border>
      <left style="medium">
        <color rgb="FF000000"/>
      </left>
      <right style="medium">
        <color rgb="FFFFFFFF"/>
      </right>
      <top/>
      <bottom style="medium">
        <color rgb="FFD9E1F0"/>
      </bottom>
      <diagonal/>
    </border>
    <border>
      <left/>
      <right style="medium">
        <color rgb="FFFFFFFF"/>
      </right>
      <top/>
      <bottom style="medium">
        <color rgb="FFD9E1F0"/>
      </bottom>
      <diagonal/>
    </border>
    <border>
      <left style="medium">
        <color rgb="FF000000"/>
      </left>
      <right style="medium">
        <color rgb="FFFFFFFF"/>
      </right>
      <top/>
      <bottom style="medium">
        <color rgb="FF000000"/>
      </bottom>
      <diagonal/>
    </border>
    <border>
      <left/>
      <right style="medium">
        <color rgb="FFFFFFFF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11">
    <xf numFmtId="0" fontId="0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62"/>
    <xf numFmtId="0" fontId="2" fillId="0" borderId="62"/>
    <xf numFmtId="0" fontId="2" fillId="0" borderId="62"/>
    <xf numFmtId="0" fontId="2" fillId="0" borderId="62"/>
    <xf numFmtId="0" fontId="2" fillId="0" borderId="62"/>
    <xf numFmtId="0" fontId="1" fillId="0" borderId="62"/>
    <xf numFmtId="0" fontId="46" fillId="0" borderId="62"/>
    <xf numFmtId="44" fontId="47" fillId="0" borderId="62" applyFont="0" applyFill="0" applyBorder="0" applyAlignment="0" applyProtection="0"/>
  </cellStyleXfs>
  <cellXfs count="490">
    <xf numFmtId="0" fontId="0" fillId="0" borderId="0" xfId="0" applyAlignment="1">
      <alignment horizontal="left" vertical="top"/>
    </xf>
    <xf numFmtId="0" fontId="6" fillId="0" borderId="4" xfId="0" applyFont="1" applyBorder="1" applyAlignment="1">
      <alignment horizontal="center" vertical="top"/>
    </xf>
    <xf numFmtId="0" fontId="6" fillId="0" borderId="4" xfId="0" applyFont="1" applyBorder="1" applyAlignment="1">
      <alignment horizontal="left" vertical="top"/>
    </xf>
    <xf numFmtId="175" fontId="7" fillId="0" borderId="4" xfId="0" applyNumberFormat="1" applyFont="1" applyBorder="1" applyAlignment="1">
      <alignment horizontal="center" vertical="top" shrinkToFit="1"/>
    </xf>
    <xf numFmtId="168" fontId="7" fillId="0" borderId="4" xfId="0" applyNumberFormat="1" applyFont="1" applyBorder="1" applyAlignment="1">
      <alignment horizontal="center" vertical="top" shrinkToFit="1"/>
    </xf>
    <xf numFmtId="169" fontId="7" fillId="0" borderId="4" xfId="0" applyNumberFormat="1" applyFont="1" applyBorder="1" applyAlignment="1">
      <alignment horizontal="center" vertical="top" shrinkToFit="1"/>
    </xf>
    <xf numFmtId="0" fontId="6" fillId="0" borderId="4" xfId="0" applyFont="1" applyBorder="1" applyAlignment="1">
      <alignment horizontal="right" vertical="top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top"/>
    </xf>
    <xf numFmtId="165" fontId="10" fillId="0" borderId="4" xfId="0" applyNumberFormat="1" applyFont="1" applyBorder="1" applyAlignment="1">
      <alignment horizontal="left" vertical="top"/>
    </xf>
    <xf numFmtId="0" fontId="10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center"/>
    </xf>
    <xf numFmtId="10" fontId="6" fillId="0" borderId="0" xfId="0" applyNumberFormat="1" applyFont="1" applyAlignment="1">
      <alignment horizontal="left" vertical="center"/>
    </xf>
    <xf numFmtId="174" fontId="17" fillId="0" borderId="4" xfId="0" applyNumberFormat="1" applyFont="1" applyBorder="1" applyAlignment="1">
      <alignment horizontal="left" vertical="center"/>
    </xf>
    <xf numFmtId="10" fontId="11" fillId="0" borderId="53" xfId="0" applyNumberFormat="1" applyFont="1" applyBorder="1" applyAlignment="1">
      <alignment horizontal="center" vertical="center"/>
    </xf>
    <xf numFmtId="10" fontId="11" fillId="0" borderId="0" xfId="0" applyNumberFormat="1" applyFont="1" applyAlignment="1">
      <alignment horizontal="left" vertical="top"/>
    </xf>
    <xf numFmtId="10" fontId="11" fillId="9" borderId="56" xfId="0" applyNumberFormat="1" applyFont="1" applyFill="1" applyBorder="1" applyAlignment="1">
      <alignment horizontal="center" vertical="center"/>
    </xf>
    <xf numFmtId="0" fontId="6" fillId="0" borderId="30" xfId="0" applyFont="1" applyBorder="1" applyAlignment="1">
      <alignment horizontal="left" vertical="center"/>
    </xf>
    <xf numFmtId="0" fontId="6" fillId="0" borderId="31" xfId="0" applyFont="1" applyBorder="1" applyAlignment="1">
      <alignment horizontal="left" vertical="center"/>
    </xf>
    <xf numFmtId="10" fontId="9" fillId="0" borderId="51" xfId="0" applyNumberFormat="1" applyFont="1" applyBorder="1" applyAlignment="1">
      <alignment horizontal="center" vertical="center"/>
    </xf>
    <xf numFmtId="10" fontId="9" fillId="0" borderId="53" xfId="0" applyNumberFormat="1" applyFont="1" applyBorder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6" fillId="0" borderId="50" xfId="0" applyFont="1" applyBorder="1" applyAlignment="1">
      <alignment horizontal="left" vertical="center"/>
    </xf>
    <xf numFmtId="0" fontId="6" fillId="0" borderId="46" xfId="0" applyFont="1" applyBorder="1" applyAlignment="1">
      <alignment horizontal="left" vertical="center"/>
    </xf>
    <xf numFmtId="0" fontId="6" fillId="0" borderId="47" xfId="0" applyFont="1" applyBorder="1" applyAlignment="1">
      <alignment horizontal="left" vertical="center"/>
    </xf>
    <xf numFmtId="0" fontId="7" fillId="0" borderId="0" xfId="0" applyFont="1" applyAlignment="1">
      <alignment horizontal="left" vertical="top"/>
    </xf>
    <xf numFmtId="0" fontId="7" fillId="0" borderId="0" xfId="0" applyFont="1" applyAlignment="1">
      <alignment horizontal="left" vertical="center"/>
    </xf>
    <xf numFmtId="0" fontId="8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4" fillId="0" borderId="4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9" fillId="10" borderId="12" xfId="4" applyFont="1" applyFill="1" applyBorder="1" applyAlignment="1">
      <alignment horizontal="center" vertical="center" wrapText="1"/>
    </xf>
    <xf numFmtId="0" fontId="18" fillId="0" borderId="62" xfId="4" applyFont="1"/>
    <xf numFmtId="0" fontId="26" fillId="0" borderId="62" xfId="4" applyFont="1" applyAlignment="1">
      <alignment horizontal="center"/>
    </xf>
    <xf numFmtId="0" fontId="27" fillId="0" borderId="62" xfId="4" applyFont="1" applyAlignment="1">
      <alignment horizontal="center" wrapText="1"/>
    </xf>
    <xf numFmtId="0" fontId="28" fillId="0" borderId="62" xfId="4" applyFont="1" applyAlignment="1">
      <alignment horizontal="center"/>
    </xf>
    <xf numFmtId="0" fontId="25" fillId="0" borderId="62" xfId="4" applyFont="1"/>
    <xf numFmtId="0" fontId="29" fillId="0" borderId="62" xfId="4" applyFont="1" applyAlignment="1">
      <alignment horizontal="center"/>
    </xf>
    <xf numFmtId="4" fontId="29" fillId="0" borderId="62" xfId="4" applyNumberFormat="1" applyFont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2" fontId="7" fillId="0" borderId="4" xfId="0" applyNumberFormat="1" applyFont="1" applyBorder="1" applyAlignment="1">
      <alignment horizontal="center" vertical="center" shrinkToFit="1"/>
    </xf>
    <xf numFmtId="164" fontId="6" fillId="0" borderId="4" xfId="0" applyNumberFormat="1" applyFont="1" applyBorder="1" applyAlignment="1">
      <alignment horizontal="center" vertical="center" wrapText="1"/>
    </xf>
    <xf numFmtId="164" fontId="6" fillId="0" borderId="4" xfId="0" applyNumberFormat="1" applyFont="1" applyBorder="1" applyAlignment="1">
      <alignment horizontal="left" vertical="center" wrapText="1"/>
    </xf>
    <xf numFmtId="164" fontId="6" fillId="0" borderId="0" xfId="0" applyNumberFormat="1" applyFont="1" applyAlignment="1">
      <alignment horizontal="left" vertical="center" wrapText="1"/>
    </xf>
    <xf numFmtId="0" fontId="7" fillId="0" borderId="1" xfId="0" applyFont="1" applyBorder="1" applyAlignment="1">
      <alignment horizontal="left" vertical="center"/>
    </xf>
    <xf numFmtId="165" fontId="7" fillId="0" borderId="4" xfId="0" applyNumberFormat="1" applyFont="1" applyBorder="1" applyAlignment="1">
      <alignment horizontal="left" vertical="center"/>
    </xf>
    <xf numFmtId="10" fontId="7" fillId="0" borderId="4" xfId="0" applyNumberFormat="1" applyFont="1" applyBorder="1" applyAlignment="1">
      <alignment horizontal="center" vertical="center" shrinkToFit="1"/>
    </xf>
    <xf numFmtId="0" fontId="7" fillId="2" borderId="4" xfId="0" applyFont="1" applyFill="1" applyBorder="1" applyAlignment="1">
      <alignment horizontal="center" vertical="center"/>
    </xf>
    <xf numFmtId="0" fontId="31" fillId="0" borderId="4" xfId="0" applyFont="1" applyBorder="1" applyAlignment="1">
      <alignment horizontal="center" vertical="center" wrapText="1"/>
    </xf>
    <xf numFmtId="0" fontId="31" fillId="0" borderId="4" xfId="0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left" vertical="center"/>
    </xf>
    <xf numFmtId="167" fontId="32" fillId="0" borderId="4" xfId="0" applyNumberFormat="1" applyFont="1" applyBorder="1" applyAlignment="1">
      <alignment horizontal="center" vertical="center"/>
    </xf>
    <xf numFmtId="165" fontId="32" fillId="0" borderId="4" xfId="0" applyNumberFormat="1" applyFont="1" applyBorder="1" applyAlignment="1">
      <alignment horizontal="left" vertical="center"/>
    </xf>
    <xf numFmtId="168" fontId="7" fillId="0" borderId="4" xfId="0" applyNumberFormat="1" applyFont="1" applyBorder="1" applyAlignment="1">
      <alignment horizontal="center" vertical="center" shrinkToFit="1"/>
    </xf>
    <xf numFmtId="164" fontId="20" fillId="0" borderId="0" xfId="0" applyNumberFormat="1" applyFont="1" applyAlignment="1">
      <alignment horizontal="left" vertical="center" wrapText="1"/>
    </xf>
    <xf numFmtId="165" fontId="33" fillId="0" borderId="4" xfId="0" applyNumberFormat="1" applyFont="1" applyBorder="1" applyAlignment="1">
      <alignment horizontal="left" vertical="center"/>
    </xf>
    <xf numFmtId="164" fontId="8" fillId="0" borderId="1" xfId="0" applyNumberFormat="1" applyFont="1" applyBorder="1" applyAlignment="1">
      <alignment horizontal="left" vertical="center"/>
    </xf>
    <xf numFmtId="164" fontId="23" fillId="0" borderId="0" xfId="0" applyNumberFormat="1" applyFont="1" applyAlignment="1">
      <alignment horizontal="left" vertical="center" wrapText="1"/>
    </xf>
    <xf numFmtId="10" fontId="32" fillId="0" borderId="4" xfId="0" applyNumberFormat="1" applyFont="1" applyBorder="1" applyAlignment="1">
      <alignment horizontal="center" vertical="center"/>
    </xf>
    <xf numFmtId="10" fontId="7" fillId="0" borderId="1" xfId="0" applyNumberFormat="1" applyFont="1" applyBorder="1" applyAlignment="1">
      <alignment horizontal="right" vertical="center"/>
    </xf>
    <xf numFmtId="0" fontId="7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left" vertical="center" wrapText="1"/>
    </xf>
    <xf numFmtId="168" fontId="7" fillId="0" borderId="9" xfId="0" applyNumberFormat="1" applyFont="1" applyBorder="1" applyAlignment="1">
      <alignment horizontal="center" vertical="center" shrinkToFit="1"/>
    </xf>
    <xf numFmtId="164" fontId="7" fillId="0" borderId="4" xfId="0" applyNumberFormat="1" applyFont="1" applyBorder="1" applyAlignment="1">
      <alignment horizontal="left" vertical="center"/>
    </xf>
    <xf numFmtId="10" fontId="33" fillId="0" borderId="4" xfId="0" applyNumberFormat="1" applyFont="1" applyBorder="1" applyAlignment="1">
      <alignment horizontal="center" vertical="center"/>
    </xf>
    <xf numFmtId="164" fontId="8" fillId="0" borderId="4" xfId="0" applyNumberFormat="1" applyFont="1" applyBorder="1" applyAlignment="1">
      <alignment horizontal="left" vertical="center"/>
    </xf>
    <xf numFmtId="164" fontId="7" fillId="0" borderId="0" xfId="0" applyNumberFormat="1" applyFont="1" applyAlignment="1">
      <alignment horizontal="left" vertical="center"/>
    </xf>
    <xf numFmtId="1" fontId="8" fillId="0" borderId="4" xfId="0" applyNumberFormat="1" applyFont="1" applyBorder="1" applyAlignment="1">
      <alignment horizontal="center" vertical="center" shrinkToFit="1"/>
    </xf>
    <xf numFmtId="1" fontId="7" fillId="0" borderId="0" xfId="0" applyNumberFormat="1" applyFont="1" applyAlignment="1">
      <alignment horizontal="center" vertical="center" shrinkToFit="1"/>
    </xf>
    <xf numFmtId="166" fontId="7" fillId="0" borderId="0" xfId="0" applyNumberFormat="1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164" fontId="8" fillId="0" borderId="4" xfId="0" applyNumberFormat="1" applyFont="1" applyBorder="1" applyAlignment="1">
      <alignment horizontal="left" vertical="center" wrapText="1"/>
    </xf>
    <xf numFmtId="164" fontId="7" fillId="0" borderId="0" xfId="0" applyNumberFormat="1" applyFont="1" applyAlignment="1">
      <alignment horizontal="left" vertical="center" wrapText="1"/>
    </xf>
    <xf numFmtId="0" fontId="7" fillId="2" borderId="5" xfId="0" applyFont="1" applyFill="1" applyBorder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 shrinkToFit="1"/>
    </xf>
    <xf numFmtId="2" fontId="7" fillId="0" borderId="3" xfId="0" applyNumberFormat="1" applyFont="1" applyBorder="1" applyAlignment="1">
      <alignment horizontal="center" vertical="center" shrinkToFit="1"/>
    </xf>
    <xf numFmtId="2" fontId="7" fillId="0" borderId="0" xfId="0" applyNumberFormat="1" applyFont="1" applyAlignment="1">
      <alignment horizontal="center" vertical="center" shrinkToFit="1"/>
    </xf>
    <xf numFmtId="169" fontId="7" fillId="0" borderId="3" xfId="0" applyNumberFormat="1" applyFont="1" applyBorder="1" applyAlignment="1">
      <alignment horizontal="center" vertical="center" shrinkToFit="1"/>
    </xf>
    <xf numFmtId="169" fontId="7" fillId="0" borderId="0" xfId="0" applyNumberFormat="1" applyFont="1" applyAlignment="1">
      <alignment horizontal="center" vertical="center" shrinkToFit="1"/>
    </xf>
    <xf numFmtId="0" fontId="8" fillId="5" borderId="4" xfId="0" applyFont="1" applyFill="1" applyBorder="1" applyAlignment="1">
      <alignment horizontal="left" vertical="center" wrapText="1"/>
    </xf>
    <xf numFmtId="0" fontId="8" fillId="5" borderId="4" xfId="0" applyFont="1" applyFill="1" applyBorder="1" applyAlignment="1">
      <alignment horizontal="center" vertical="center" wrapText="1"/>
    </xf>
    <xf numFmtId="0" fontId="35" fillId="5" borderId="4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8" fillId="6" borderId="4" xfId="0" applyFont="1" applyFill="1" applyBorder="1" applyAlignment="1">
      <alignment horizontal="left" vertical="center" wrapText="1"/>
    </xf>
    <xf numFmtId="10" fontId="7" fillId="6" borderId="4" xfId="0" applyNumberFormat="1" applyFont="1" applyFill="1" applyBorder="1" applyAlignment="1">
      <alignment horizontal="center" vertical="center" wrapText="1"/>
    </xf>
    <xf numFmtId="10" fontId="7" fillId="5" borderId="4" xfId="0" applyNumberFormat="1" applyFont="1" applyFill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center" vertical="center" shrinkToFit="1"/>
    </xf>
    <xf numFmtId="10" fontId="35" fillId="5" borderId="4" xfId="0" applyNumberFormat="1" applyFont="1" applyFill="1" applyBorder="1" applyAlignment="1">
      <alignment horizontal="center" vertical="center" wrapText="1"/>
    </xf>
    <xf numFmtId="170" fontId="7" fillId="0" borderId="3" xfId="0" applyNumberFormat="1" applyFont="1" applyBorder="1" applyAlignment="1">
      <alignment horizontal="center" vertical="center" shrinkToFit="1"/>
    </xf>
    <xf numFmtId="170" fontId="7" fillId="0" borderId="0" xfId="0" applyNumberFormat="1" applyFont="1" applyAlignment="1">
      <alignment horizontal="center" vertical="center" shrinkToFit="1"/>
    </xf>
    <xf numFmtId="10" fontId="7" fillId="0" borderId="1" xfId="0" applyNumberFormat="1" applyFont="1" applyBorder="1" applyAlignment="1">
      <alignment horizontal="center" vertical="center" shrinkToFit="1"/>
    </xf>
    <xf numFmtId="9" fontId="7" fillId="0" borderId="3" xfId="0" applyNumberFormat="1" applyFont="1" applyBorder="1" applyAlignment="1">
      <alignment horizontal="center" vertical="center" shrinkToFit="1"/>
    </xf>
    <xf numFmtId="9" fontId="7" fillId="0" borderId="0" xfId="0" applyNumberFormat="1" applyFont="1" applyAlignment="1">
      <alignment horizontal="center" vertical="center" shrinkToFit="1"/>
    </xf>
    <xf numFmtId="0" fontId="8" fillId="0" borderId="13" xfId="0" applyFont="1" applyBorder="1" applyAlignment="1">
      <alignment horizontal="left" vertical="center"/>
    </xf>
    <xf numFmtId="0" fontId="7" fillId="0" borderId="14" xfId="0" applyFont="1" applyBorder="1" applyAlignment="1">
      <alignment horizontal="left" vertical="center"/>
    </xf>
    <xf numFmtId="167" fontId="7" fillId="0" borderId="1" xfId="0" applyNumberFormat="1" applyFont="1" applyBorder="1" applyAlignment="1">
      <alignment horizontal="center" vertical="center" shrinkToFit="1"/>
    </xf>
    <xf numFmtId="167" fontId="7" fillId="0" borderId="3" xfId="0" applyNumberFormat="1" applyFont="1" applyBorder="1" applyAlignment="1">
      <alignment horizontal="center" vertical="center" shrinkToFit="1"/>
    </xf>
    <xf numFmtId="167" fontId="7" fillId="0" borderId="0" xfId="0" applyNumberFormat="1" applyFont="1" applyAlignment="1">
      <alignment horizontal="center" vertical="center" shrinkToFit="1"/>
    </xf>
    <xf numFmtId="0" fontId="8" fillId="0" borderId="15" xfId="0" applyFont="1" applyBorder="1" applyAlignment="1">
      <alignment horizontal="left" vertical="center"/>
    </xf>
    <xf numFmtId="0" fontId="7" fillId="0" borderId="16" xfId="0" applyFont="1" applyBorder="1" applyAlignment="1">
      <alignment horizontal="left" vertical="center"/>
    </xf>
    <xf numFmtId="164" fontId="6" fillId="0" borderId="1" xfId="0" applyNumberFormat="1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172" fontId="7" fillId="0" borderId="1" xfId="0" applyNumberFormat="1" applyFont="1" applyBorder="1" applyAlignment="1">
      <alignment horizontal="center" vertical="center" shrinkToFit="1"/>
    </xf>
    <xf numFmtId="10" fontId="7" fillId="0" borderId="3" xfId="0" applyNumberFormat="1" applyFont="1" applyBorder="1" applyAlignment="1">
      <alignment horizontal="center" vertical="center" shrinkToFit="1"/>
    </xf>
    <xf numFmtId="10" fontId="7" fillId="0" borderId="0" xfId="0" applyNumberFormat="1" applyFont="1" applyAlignment="1">
      <alignment horizontal="center" vertical="center" shrinkToFit="1"/>
    </xf>
    <xf numFmtId="171" fontId="7" fillId="0" borderId="1" xfId="0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164" fontId="7" fillId="4" borderId="5" xfId="0" applyNumberFormat="1" applyFont="1" applyFill="1" applyBorder="1" applyAlignment="1">
      <alignment horizontal="left" vertical="center"/>
    </xf>
    <xf numFmtId="164" fontId="23" fillId="4" borderId="5" xfId="0" applyNumberFormat="1" applyFont="1" applyFill="1" applyBorder="1" applyAlignment="1">
      <alignment horizontal="left" vertical="center"/>
    </xf>
    <xf numFmtId="0" fontId="8" fillId="0" borderId="18" xfId="0" applyFont="1" applyBorder="1" applyAlignment="1">
      <alignment horizontal="right" vertical="center"/>
    </xf>
    <xf numFmtId="164" fontId="8" fillId="0" borderId="0" xfId="0" applyNumberFormat="1" applyFont="1" applyAlignment="1">
      <alignment horizontal="left" vertical="center"/>
    </xf>
    <xf numFmtId="164" fontId="8" fillId="0" borderId="8" xfId="0" applyNumberFormat="1" applyFont="1" applyBorder="1" applyAlignment="1">
      <alignment horizontal="center" vertical="center" shrinkToFit="1"/>
    </xf>
    <xf numFmtId="1" fontId="8" fillId="0" borderId="0" xfId="0" applyNumberFormat="1" applyFont="1" applyAlignment="1">
      <alignment horizontal="center" vertical="center" shrinkToFit="1"/>
    </xf>
    <xf numFmtId="164" fontId="8" fillId="0" borderId="0" xfId="0" applyNumberFormat="1" applyFont="1" applyAlignment="1">
      <alignment horizontal="center" vertical="center" shrinkToFit="1"/>
    </xf>
    <xf numFmtId="0" fontId="7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1" fontId="7" fillId="0" borderId="1" xfId="0" applyNumberFormat="1" applyFont="1" applyBorder="1" applyAlignment="1">
      <alignment horizontal="center" vertical="center" shrinkToFit="1"/>
    </xf>
    <xf numFmtId="0" fontId="6" fillId="0" borderId="0" xfId="0" applyFont="1" applyAlignment="1">
      <alignment horizontal="left" vertical="center" wrapText="1"/>
    </xf>
    <xf numFmtId="9" fontId="7" fillId="0" borderId="1" xfId="2" applyFont="1" applyBorder="1" applyAlignment="1">
      <alignment horizontal="center" vertical="center" shrinkToFit="1"/>
    </xf>
    <xf numFmtId="167" fontId="7" fillId="0" borderId="1" xfId="2" applyNumberFormat="1" applyFont="1" applyBorder="1" applyAlignment="1">
      <alignment horizontal="center" vertical="center" shrinkToFit="1"/>
    </xf>
    <xf numFmtId="170" fontId="23" fillId="0" borderId="0" xfId="0" applyNumberFormat="1" applyFont="1" applyAlignment="1">
      <alignment horizontal="center" vertical="center" shrinkToFit="1"/>
    </xf>
    <xf numFmtId="0" fontId="7" fillId="0" borderId="3" xfId="0" applyFont="1" applyBorder="1" applyAlignment="1">
      <alignment horizontal="left" vertical="center" wrapText="1"/>
    </xf>
    <xf numFmtId="0" fontId="7" fillId="4" borderId="5" xfId="0" applyFont="1" applyFill="1" applyBorder="1" applyAlignment="1">
      <alignment horizontal="left" vertical="center" wrapText="1"/>
    </xf>
    <xf numFmtId="0" fontId="7" fillId="0" borderId="9" xfId="0" applyFont="1" applyBorder="1" applyAlignment="1">
      <alignment horizontal="right" vertical="center" wrapText="1"/>
    </xf>
    <xf numFmtId="0" fontId="7" fillId="0" borderId="0" xfId="0" applyFont="1" applyAlignment="1">
      <alignment horizontal="right" vertical="center" wrapText="1"/>
    </xf>
    <xf numFmtId="165" fontId="8" fillId="0" borderId="8" xfId="0" applyNumberFormat="1" applyFont="1" applyBorder="1" applyAlignment="1">
      <alignment horizontal="left" vertical="center" shrinkToFit="1"/>
    </xf>
    <xf numFmtId="164" fontId="7" fillId="2" borderId="5" xfId="0" applyNumberFormat="1" applyFont="1" applyFill="1" applyBorder="1" applyAlignment="1">
      <alignment horizontal="left" vertical="center"/>
    </xf>
    <xf numFmtId="164" fontId="8" fillId="0" borderId="0" xfId="0" applyNumberFormat="1" applyFont="1" applyAlignment="1">
      <alignment horizontal="right" vertical="center" shrinkToFit="1"/>
    </xf>
    <xf numFmtId="0" fontId="11" fillId="0" borderId="19" xfId="0" applyFont="1" applyBorder="1" applyAlignment="1">
      <alignment horizontal="left" vertical="top"/>
    </xf>
    <xf numFmtId="0" fontId="9" fillId="0" borderId="20" xfId="0" applyFont="1" applyBorder="1" applyAlignment="1">
      <alignment horizontal="right" vertical="top"/>
    </xf>
    <xf numFmtId="0" fontId="7" fillId="0" borderId="26" xfId="0" applyFont="1" applyBorder="1" applyAlignment="1">
      <alignment horizontal="left" vertical="center"/>
    </xf>
    <xf numFmtId="0" fontId="7" fillId="2" borderId="5" xfId="0" applyFont="1" applyFill="1" applyBorder="1" applyAlignment="1">
      <alignment horizontal="center" vertical="center"/>
    </xf>
    <xf numFmtId="0" fontId="20" fillId="0" borderId="0" xfId="0" applyFont="1" applyAlignment="1">
      <alignment horizontal="center" vertical="center" wrapText="1"/>
    </xf>
    <xf numFmtId="10" fontId="7" fillId="0" borderId="4" xfId="0" applyNumberFormat="1" applyFont="1" applyBorder="1" applyAlignment="1">
      <alignment horizontal="right" vertical="center"/>
    </xf>
    <xf numFmtId="0" fontId="6" fillId="0" borderId="9" xfId="0" applyFont="1" applyBorder="1" applyAlignment="1">
      <alignment horizontal="center" vertical="center" wrapText="1"/>
    </xf>
    <xf numFmtId="0" fontId="8" fillId="2" borderId="5" xfId="0" applyFont="1" applyFill="1" applyBorder="1" applyAlignment="1">
      <alignment horizontal="right" vertical="center"/>
    </xf>
    <xf numFmtId="0" fontId="8" fillId="2" borderId="5" xfId="0" applyFont="1" applyFill="1" applyBorder="1" applyAlignment="1">
      <alignment horizontal="center" vertical="center"/>
    </xf>
    <xf numFmtId="164" fontId="8" fillId="2" borderId="5" xfId="0" applyNumberFormat="1" applyFont="1" applyFill="1" applyBorder="1" applyAlignment="1">
      <alignment horizontal="left" vertical="center"/>
    </xf>
    <xf numFmtId="164" fontId="8" fillId="0" borderId="4" xfId="0" applyNumberFormat="1" applyFont="1" applyBorder="1" applyAlignment="1">
      <alignment horizontal="center" vertical="center"/>
    </xf>
    <xf numFmtId="164" fontId="8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6" fillId="2" borderId="22" xfId="0" applyFont="1" applyFill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center" vertical="center" wrapText="1"/>
    </xf>
    <xf numFmtId="0" fontId="6" fillId="2" borderId="49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164" fontId="8" fillId="0" borderId="0" xfId="0" applyNumberFormat="1" applyFont="1" applyAlignment="1">
      <alignment horizontal="left" vertical="center" wrapText="1"/>
    </xf>
    <xf numFmtId="0" fontId="6" fillId="2" borderId="5" xfId="0" applyFont="1" applyFill="1" applyBorder="1" applyAlignment="1">
      <alignment horizontal="right" vertical="center" wrapText="1"/>
    </xf>
    <xf numFmtId="171" fontId="7" fillId="2" borderId="5" xfId="0" applyNumberFormat="1" applyFont="1" applyFill="1" applyBorder="1" applyAlignment="1">
      <alignment horizontal="left" vertical="center" wrapText="1"/>
    </xf>
    <xf numFmtId="0" fontId="20" fillId="0" borderId="0" xfId="0" applyFont="1" applyAlignment="1">
      <alignment horizontal="center" vertical="center"/>
    </xf>
    <xf numFmtId="165" fontId="7" fillId="0" borderId="0" xfId="0" applyNumberFormat="1" applyFont="1" applyAlignment="1">
      <alignment horizontal="left" vertical="center"/>
    </xf>
    <xf numFmtId="2" fontId="8" fillId="0" borderId="4" xfId="0" applyNumberFormat="1" applyFont="1" applyBorder="1" applyAlignment="1">
      <alignment horizontal="right" vertical="center" shrinkToFit="1"/>
    </xf>
    <xf numFmtId="168" fontId="7" fillId="0" borderId="1" xfId="0" applyNumberFormat="1" applyFont="1" applyBorder="1" applyAlignment="1">
      <alignment horizontal="center" vertical="center" shrinkToFit="1"/>
    </xf>
    <xf numFmtId="169" fontId="7" fillId="0" borderId="1" xfId="0" applyNumberFormat="1" applyFont="1" applyBorder="1" applyAlignment="1">
      <alignment horizontal="center" vertical="center" shrinkToFit="1"/>
    </xf>
    <xf numFmtId="0" fontId="6" fillId="0" borderId="22" xfId="0" applyFont="1" applyBorder="1" applyAlignment="1">
      <alignment horizontal="center" vertical="center" wrapText="1"/>
    </xf>
    <xf numFmtId="0" fontId="6" fillId="0" borderId="49" xfId="0" applyFont="1" applyBorder="1" applyAlignment="1">
      <alignment horizontal="center" vertical="center" wrapText="1"/>
    </xf>
    <xf numFmtId="44" fontId="6" fillId="0" borderId="49" xfId="1" applyFont="1" applyBorder="1" applyAlignment="1">
      <alignment horizontal="center" vertical="center" wrapText="1"/>
    </xf>
    <xf numFmtId="44" fontId="7" fillId="0" borderId="3" xfId="1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6" fillId="2" borderId="5" xfId="0" applyFont="1" applyFill="1" applyBorder="1" applyAlignment="1">
      <alignment horizontal="left" vertical="center" wrapText="1"/>
    </xf>
    <xf numFmtId="164" fontId="6" fillId="0" borderId="0" xfId="0" applyNumberFormat="1" applyFont="1" applyAlignment="1">
      <alignment horizontal="center" vertical="center" wrapText="1"/>
    </xf>
    <xf numFmtId="164" fontId="20" fillId="0" borderId="0" xfId="0" applyNumberFormat="1" applyFont="1" applyAlignment="1">
      <alignment horizontal="center" vertical="center" wrapText="1"/>
    </xf>
    <xf numFmtId="164" fontId="23" fillId="0" borderId="0" xfId="0" applyNumberFormat="1" applyFont="1" applyAlignment="1">
      <alignment horizontal="center" vertical="center" wrapText="1"/>
    </xf>
    <xf numFmtId="164" fontId="8" fillId="0" borderId="4" xfId="0" applyNumberFormat="1" applyFont="1" applyBorder="1" applyAlignment="1">
      <alignment horizontal="center" vertical="center" wrapText="1"/>
    </xf>
    <xf numFmtId="164" fontId="8" fillId="0" borderId="0" xfId="0" applyNumberFormat="1" applyFont="1" applyAlignment="1">
      <alignment horizontal="center" vertical="center" wrapText="1"/>
    </xf>
    <xf numFmtId="0" fontId="35" fillId="4" borderId="4" xfId="0" applyFont="1" applyFill="1" applyBorder="1" applyAlignment="1">
      <alignment horizontal="left" vertical="center"/>
    </xf>
    <xf numFmtId="0" fontId="35" fillId="4" borderId="10" xfId="0" applyFont="1" applyFill="1" applyBorder="1" applyAlignment="1">
      <alignment horizontal="left" vertical="center"/>
    </xf>
    <xf numFmtId="0" fontId="4" fillId="2" borderId="5" xfId="0" applyFont="1" applyFill="1" applyBorder="1" applyAlignment="1">
      <alignment horizontal="left" vertical="center" wrapText="1"/>
    </xf>
    <xf numFmtId="0" fontId="35" fillId="4" borderId="11" xfId="0" applyFont="1" applyFill="1" applyBorder="1" applyAlignment="1">
      <alignment horizontal="left" vertical="center"/>
    </xf>
    <xf numFmtId="0" fontId="8" fillId="0" borderId="0" xfId="0" applyFont="1" applyAlignment="1">
      <alignment horizontal="center" vertical="center" wrapText="1"/>
    </xf>
    <xf numFmtId="0" fontId="37" fillId="4" borderId="11" xfId="0" applyFont="1" applyFill="1" applyBorder="1" applyAlignment="1">
      <alignment horizontal="left" vertical="center"/>
    </xf>
    <xf numFmtId="0" fontId="35" fillId="4" borderId="12" xfId="0" applyFont="1" applyFill="1" applyBorder="1" applyAlignment="1">
      <alignment horizontal="left" vertical="center"/>
    </xf>
    <xf numFmtId="10" fontId="7" fillId="4" borderId="5" xfId="0" applyNumberFormat="1" applyFont="1" applyFill="1" applyBorder="1" applyAlignment="1">
      <alignment horizontal="center" vertical="center" shrinkToFit="1"/>
    </xf>
    <xf numFmtId="171" fontId="6" fillId="0" borderId="1" xfId="0" applyNumberFormat="1" applyFont="1" applyBorder="1" applyAlignment="1">
      <alignment horizontal="center" vertical="center" wrapText="1"/>
    </xf>
    <xf numFmtId="173" fontId="7" fillId="0" borderId="3" xfId="0" applyNumberFormat="1" applyFont="1" applyBorder="1" applyAlignment="1">
      <alignment horizontal="center" vertical="center" wrapText="1"/>
    </xf>
    <xf numFmtId="173" fontId="7" fillId="4" borderId="5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171" fontId="7" fillId="0" borderId="2" xfId="0" applyNumberFormat="1" applyFont="1" applyBorder="1" applyAlignment="1">
      <alignment horizontal="center" vertical="center" wrapText="1"/>
    </xf>
    <xf numFmtId="173" fontId="7" fillId="0" borderId="17" xfId="0" applyNumberFormat="1" applyFont="1" applyBorder="1" applyAlignment="1">
      <alignment horizontal="center" vertical="center" wrapText="1"/>
    </xf>
    <xf numFmtId="173" fontId="7" fillId="0" borderId="0" xfId="0" applyNumberFormat="1" applyFont="1" applyAlignment="1">
      <alignment horizontal="center" vertical="center" wrapText="1"/>
    </xf>
    <xf numFmtId="164" fontId="8" fillId="0" borderId="8" xfId="0" applyNumberFormat="1" applyFont="1" applyBorder="1" applyAlignment="1">
      <alignment horizontal="left" vertical="center" shrinkToFit="1"/>
    </xf>
    <xf numFmtId="0" fontId="7" fillId="2" borderId="22" xfId="0" applyFont="1" applyFill="1" applyBorder="1" applyAlignment="1">
      <alignment horizontal="center" vertical="center" wrapText="1"/>
    </xf>
    <xf numFmtId="0" fontId="7" fillId="2" borderId="23" xfId="0" applyFont="1" applyFill="1" applyBorder="1" applyAlignment="1">
      <alignment horizontal="center" vertical="center" wrapText="1"/>
    </xf>
    <xf numFmtId="0" fontId="7" fillId="2" borderId="24" xfId="0" applyFont="1" applyFill="1" applyBorder="1" applyAlignment="1">
      <alignment horizontal="center" vertical="center" wrapText="1"/>
    </xf>
    <xf numFmtId="4" fontId="7" fillId="2" borderId="25" xfId="0" applyNumberFormat="1" applyFont="1" applyFill="1" applyBorder="1" applyAlignment="1">
      <alignment horizontal="center" vertical="center" shrinkToFit="1"/>
    </xf>
    <xf numFmtId="164" fontId="8" fillId="0" borderId="0" xfId="0" applyNumberFormat="1" applyFont="1" applyAlignment="1">
      <alignment horizontal="left" vertical="center" shrinkToFit="1"/>
    </xf>
    <xf numFmtId="4" fontId="7" fillId="2" borderId="5" xfId="0" applyNumberFormat="1" applyFont="1" applyFill="1" applyBorder="1" applyAlignment="1">
      <alignment horizontal="center" vertical="center" shrinkToFit="1"/>
    </xf>
    <xf numFmtId="0" fontId="6" fillId="4" borderId="5" xfId="0" applyFont="1" applyFill="1" applyBorder="1" applyAlignment="1">
      <alignment horizontal="left" vertical="center" wrapText="1"/>
    </xf>
    <xf numFmtId="0" fontId="23" fillId="4" borderId="5" xfId="0" applyFont="1" applyFill="1" applyBorder="1" applyAlignment="1">
      <alignment horizontal="left" vertical="center" wrapText="1"/>
    </xf>
    <xf numFmtId="0" fontId="38" fillId="0" borderId="27" xfId="0" applyFont="1" applyBorder="1" applyAlignment="1">
      <alignment horizontal="left" vertical="center" wrapText="1"/>
    </xf>
    <xf numFmtId="0" fontId="10" fillId="0" borderId="28" xfId="0" applyFont="1" applyBorder="1" applyAlignment="1">
      <alignment horizontal="left" vertical="center"/>
    </xf>
    <xf numFmtId="0" fontId="10" fillId="0" borderId="29" xfId="0" applyFont="1" applyBorder="1" applyAlignment="1">
      <alignment horizontal="left" vertical="center"/>
    </xf>
    <xf numFmtId="0" fontId="38" fillId="0" borderId="30" xfId="0" applyFont="1" applyBorder="1" applyAlignment="1">
      <alignment horizontal="left" vertical="center" wrapText="1"/>
    </xf>
    <xf numFmtId="0" fontId="10" fillId="0" borderId="31" xfId="0" applyFont="1" applyBorder="1" applyAlignment="1">
      <alignment horizontal="left" vertical="center"/>
    </xf>
    <xf numFmtId="0" fontId="10" fillId="0" borderId="30" xfId="0" applyFont="1" applyBorder="1" applyAlignment="1">
      <alignment horizontal="left" vertical="center"/>
    </xf>
    <xf numFmtId="0" fontId="40" fillId="5" borderId="5" xfId="0" applyFont="1" applyFill="1" applyBorder="1" applyAlignment="1">
      <alignment horizontal="center" vertical="center" wrapText="1"/>
    </xf>
    <xf numFmtId="0" fontId="40" fillId="5" borderId="41" xfId="0" applyFont="1" applyFill="1" applyBorder="1" applyAlignment="1">
      <alignment horizontal="center" vertical="center" wrapText="1"/>
    </xf>
    <xf numFmtId="0" fontId="42" fillId="5" borderId="42" xfId="0" applyFont="1" applyFill="1" applyBorder="1" applyAlignment="1">
      <alignment horizontal="center" vertical="center" wrapText="1"/>
    </xf>
    <xf numFmtId="0" fontId="7" fillId="5" borderId="43" xfId="0" applyFont="1" applyFill="1" applyBorder="1" applyAlignment="1">
      <alignment horizontal="center" vertical="center" wrapText="1"/>
    </xf>
    <xf numFmtId="0" fontId="42" fillId="8" borderId="42" xfId="0" applyFont="1" applyFill="1" applyBorder="1" applyAlignment="1">
      <alignment horizontal="center" vertical="center" wrapText="1"/>
    </xf>
    <xf numFmtId="0" fontId="7" fillId="8" borderId="43" xfId="0" applyFont="1" applyFill="1" applyBorder="1" applyAlignment="1">
      <alignment horizontal="center" vertical="center" wrapText="1"/>
    </xf>
    <xf numFmtId="10" fontId="7" fillId="0" borderId="0" xfId="0" applyNumberFormat="1" applyFont="1" applyAlignment="1">
      <alignment horizontal="left" vertical="center"/>
    </xf>
    <xf numFmtId="0" fontId="42" fillId="5" borderId="44" xfId="0" applyFont="1" applyFill="1" applyBorder="1" applyAlignment="1">
      <alignment horizontal="center" vertical="center" wrapText="1"/>
    </xf>
    <xf numFmtId="0" fontId="7" fillId="5" borderId="45" xfId="0" applyFont="1" applyFill="1" applyBorder="1" applyAlignment="1">
      <alignment horizontal="center" vertical="center" wrapText="1"/>
    </xf>
    <xf numFmtId="0" fontId="10" fillId="0" borderId="46" xfId="0" applyFont="1" applyBorder="1" applyAlignment="1">
      <alignment horizontal="left" vertical="center"/>
    </xf>
    <xf numFmtId="0" fontId="10" fillId="0" borderId="47" xfId="0" applyFont="1" applyBorder="1" applyAlignment="1">
      <alignment horizontal="left" vertical="center"/>
    </xf>
    <xf numFmtId="1" fontId="7" fillId="0" borderId="4" xfId="0" applyNumberFormat="1" applyFont="1" applyBorder="1" applyAlignment="1">
      <alignment horizontal="center" vertical="center" shrinkToFit="1"/>
    </xf>
    <xf numFmtId="1" fontId="8" fillId="0" borderId="4" xfId="0" applyNumberFormat="1" applyFont="1" applyBorder="1" applyAlignment="1">
      <alignment horizontal="center" vertical="center"/>
    </xf>
    <xf numFmtId="1" fontId="8" fillId="0" borderId="0" xfId="0" applyNumberFormat="1" applyFont="1" applyAlignment="1">
      <alignment horizontal="center" vertical="center"/>
    </xf>
    <xf numFmtId="164" fontId="23" fillId="0" borderId="0" xfId="0" applyNumberFormat="1" applyFont="1" applyAlignment="1">
      <alignment horizontal="left" vertical="center"/>
    </xf>
    <xf numFmtId="164" fontId="4" fillId="0" borderId="4" xfId="0" applyNumberFormat="1" applyFont="1" applyBorder="1" applyAlignment="1">
      <alignment horizontal="center" vertical="center" wrapText="1"/>
    </xf>
    <xf numFmtId="0" fontId="7" fillId="2" borderId="5" xfId="0" applyFont="1" applyFill="1" applyBorder="1" applyAlignment="1">
      <alignment horizontal="right" vertical="center"/>
    </xf>
    <xf numFmtId="0" fontId="8" fillId="0" borderId="4" xfId="0" applyFont="1" applyBorder="1" applyAlignment="1">
      <alignment horizontal="left" vertical="center" wrapText="1"/>
    </xf>
    <xf numFmtId="10" fontId="7" fillId="0" borderId="4" xfId="0" applyNumberFormat="1" applyFont="1" applyBorder="1" applyAlignment="1">
      <alignment horizontal="center" vertical="center" wrapText="1"/>
    </xf>
    <xf numFmtId="10" fontId="7" fillId="0" borderId="3" xfId="0" applyNumberFormat="1" applyFont="1" applyBorder="1" applyAlignment="1">
      <alignment horizontal="center" vertical="center" wrapText="1"/>
    </xf>
    <xf numFmtId="10" fontId="7" fillId="4" borderId="5" xfId="0" applyNumberFormat="1" applyFont="1" applyFill="1" applyBorder="1" applyAlignment="1">
      <alignment horizontal="center" vertical="center" wrapText="1"/>
    </xf>
    <xf numFmtId="164" fontId="7" fillId="0" borderId="7" xfId="0" applyNumberFormat="1" applyFont="1" applyBorder="1" applyAlignment="1">
      <alignment horizontal="center" vertical="center" wrapText="1"/>
    </xf>
    <xf numFmtId="10" fontId="7" fillId="0" borderId="17" xfId="0" applyNumberFormat="1" applyFont="1" applyBorder="1" applyAlignment="1">
      <alignment horizontal="center" vertical="center" wrapText="1"/>
    </xf>
    <xf numFmtId="10" fontId="7" fillId="0" borderId="0" xfId="0" applyNumberFormat="1" applyFont="1" applyAlignment="1">
      <alignment horizontal="center" vertical="center" wrapText="1"/>
    </xf>
    <xf numFmtId="164" fontId="8" fillId="0" borderId="3" xfId="0" applyNumberFormat="1" applyFont="1" applyBorder="1" applyAlignment="1">
      <alignment horizontal="left" vertical="center"/>
    </xf>
    <xf numFmtId="166" fontId="11" fillId="0" borderId="0" xfId="0" applyNumberFormat="1" applyFont="1" applyAlignment="1">
      <alignment horizontal="left" vertical="top"/>
    </xf>
    <xf numFmtId="165" fontId="10" fillId="0" borderId="0" xfId="0" applyNumberFormat="1" applyFont="1" applyAlignment="1">
      <alignment horizontal="left" vertical="top"/>
    </xf>
    <xf numFmtId="0" fontId="7" fillId="0" borderId="0" xfId="0" applyFont="1" applyAlignment="1">
      <alignment horizontal="right" vertical="center"/>
    </xf>
    <xf numFmtId="4" fontId="7" fillId="0" borderId="0" xfId="0" applyNumberFormat="1" applyFont="1" applyAlignment="1">
      <alignment horizontal="center" vertical="center"/>
    </xf>
    <xf numFmtId="165" fontId="10" fillId="0" borderId="0" xfId="0" applyNumberFormat="1" applyFont="1" applyAlignment="1">
      <alignment horizontal="right" vertical="top"/>
    </xf>
    <xf numFmtId="165" fontId="12" fillId="0" borderId="0" xfId="0" applyNumberFormat="1" applyFont="1" applyAlignment="1">
      <alignment horizontal="left" vertical="top"/>
    </xf>
    <xf numFmtId="0" fontId="12" fillId="0" borderId="0" xfId="0" applyFont="1" applyAlignment="1">
      <alignment horizontal="left" vertical="top"/>
    </xf>
    <xf numFmtId="2" fontId="7" fillId="0" borderId="0" xfId="0" applyNumberFormat="1" applyFont="1" applyAlignment="1">
      <alignment horizontal="left" vertical="center"/>
    </xf>
    <xf numFmtId="10" fontId="8" fillId="0" borderId="0" xfId="0" applyNumberFormat="1" applyFont="1" applyAlignment="1">
      <alignment horizontal="center" vertical="center"/>
    </xf>
    <xf numFmtId="13" fontId="10" fillId="0" borderId="0" xfId="0" applyNumberFormat="1" applyFont="1" applyAlignment="1">
      <alignment horizontal="left" vertical="top"/>
    </xf>
    <xf numFmtId="0" fontId="4" fillId="0" borderId="0" xfId="0" applyFont="1" applyAlignment="1">
      <alignment horizontal="left" vertical="center"/>
    </xf>
    <xf numFmtId="0" fontId="8" fillId="0" borderId="4" xfId="4" applyFont="1" applyBorder="1" applyAlignment="1">
      <alignment horizontal="left" vertical="center" wrapText="1"/>
    </xf>
    <xf numFmtId="0" fontId="8" fillId="0" borderId="22" xfId="4" applyFont="1" applyBorder="1" applyAlignment="1">
      <alignment horizontal="left" vertical="center" wrapText="1"/>
    </xf>
    <xf numFmtId="44" fontId="8" fillId="0" borderId="10" xfId="1" applyFont="1" applyBorder="1" applyAlignment="1">
      <alignment horizontal="right" vertical="center" wrapText="1"/>
    </xf>
    <xf numFmtId="0" fontId="7" fillId="0" borderId="4" xfId="4" applyFont="1" applyBorder="1" applyAlignment="1">
      <alignment horizontal="left" vertical="center" wrapText="1"/>
    </xf>
    <xf numFmtId="0" fontId="7" fillId="0" borderId="4" xfId="4" applyFont="1" applyBorder="1" applyAlignment="1">
      <alignment horizontal="center" vertical="center" wrapText="1"/>
    </xf>
    <xf numFmtId="4" fontId="7" fillId="0" borderId="4" xfId="4" applyNumberFormat="1" applyFont="1" applyBorder="1" applyAlignment="1">
      <alignment horizontal="right" vertical="center" wrapText="1"/>
    </xf>
    <xf numFmtId="44" fontId="7" fillId="0" borderId="64" xfId="1" applyFont="1" applyBorder="1" applyAlignment="1">
      <alignment horizontal="right" vertical="center" wrapText="1"/>
    </xf>
    <xf numFmtId="44" fontId="8" fillId="0" borderId="64" xfId="1" applyFont="1" applyBorder="1" applyAlignment="1">
      <alignment horizontal="right" vertical="center" wrapText="1"/>
    </xf>
    <xf numFmtId="0" fontId="6" fillId="0" borderId="62" xfId="4" applyFont="1" applyAlignment="1">
      <alignment wrapText="1"/>
    </xf>
    <xf numFmtId="0" fontId="8" fillId="0" borderId="62" xfId="4" applyFont="1" applyAlignment="1">
      <alignment horizontal="right" vertical="center" wrapText="1"/>
    </xf>
    <xf numFmtId="179" fontId="8" fillId="0" borderId="64" xfId="4" applyNumberFormat="1" applyFont="1" applyBorder="1" applyAlignment="1">
      <alignment horizontal="right" vertical="center" wrapText="1"/>
    </xf>
    <xf numFmtId="0" fontId="20" fillId="0" borderId="0" xfId="0" applyFont="1" applyAlignment="1">
      <alignment horizontal="left" vertical="center" wrapText="1"/>
    </xf>
    <xf numFmtId="0" fontId="30" fillId="2" borderId="12" xfId="0" applyFont="1" applyFill="1" applyBorder="1" applyAlignment="1">
      <alignment horizontal="center" vertical="center"/>
    </xf>
    <xf numFmtId="0" fontId="30" fillId="2" borderId="12" xfId="0" applyFont="1" applyFill="1" applyBorder="1" applyAlignment="1">
      <alignment horizontal="left" vertical="center" wrapText="1"/>
    </xf>
    <xf numFmtId="0" fontId="30" fillId="2" borderId="12" xfId="0" applyFont="1" applyFill="1" applyBorder="1" applyAlignment="1">
      <alignment horizontal="left" vertical="center"/>
    </xf>
    <xf numFmtId="0" fontId="19" fillId="0" borderId="4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 wrapText="1"/>
    </xf>
    <xf numFmtId="0" fontId="30" fillId="0" borderId="4" xfId="0" applyFont="1" applyBorder="1" applyAlignment="1">
      <alignment horizontal="center" vertical="center"/>
    </xf>
    <xf numFmtId="0" fontId="30" fillId="0" borderId="4" xfId="0" applyFont="1" applyBorder="1" applyAlignment="1">
      <alignment horizontal="left" vertical="center" wrapText="1"/>
    </xf>
    <xf numFmtId="4" fontId="30" fillId="0" borderId="4" xfId="0" applyNumberFormat="1" applyFont="1" applyBorder="1" applyAlignment="1">
      <alignment horizontal="center" vertical="center"/>
    </xf>
    <xf numFmtId="164" fontId="30" fillId="0" borderId="4" xfId="0" applyNumberFormat="1" applyFont="1" applyBorder="1" applyAlignment="1">
      <alignment horizontal="center" vertical="center"/>
    </xf>
    <xf numFmtId="10" fontId="30" fillId="0" borderId="64" xfId="2" applyNumberFormat="1" applyFont="1" applyBorder="1" applyAlignment="1">
      <alignment horizontal="center" vertical="top"/>
    </xf>
    <xf numFmtId="164" fontId="19" fillId="3" borderId="4" xfId="0" applyNumberFormat="1" applyFont="1" applyFill="1" applyBorder="1" applyAlignment="1">
      <alignment horizontal="center" vertical="center"/>
    </xf>
    <xf numFmtId="164" fontId="19" fillId="3" borderId="22" xfId="0" applyNumberFormat="1" applyFont="1" applyFill="1" applyBorder="1" applyAlignment="1">
      <alignment horizontal="center" vertical="center"/>
    </xf>
    <xf numFmtId="10" fontId="19" fillId="12" borderId="64" xfId="0" applyNumberFormat="1" applyFont="1" applyFill="1" applyBorder="1" applyAlignment="1">
      <alignment horizontal="center" vertical="center"/>
    </xf>
    <xf numFmtId="167" fontId="6" fillId="0" borderId="4" xfId="0" applyNumberFormat="1" applyFont="1" applyBorder="1" applyAlignment="1">
      <alignment horizontal="center" wrapText="1"/>
    </xf>
    <xf numFmtId="0" fontId="6" fillId="0" borderId="74" xfId="0" applyFont="1" applyBorder="1" applyAlignment="1">
      <alignment horizontal="left" wrapText="1"/>
    </xf>
    <xf numFmtId="167" fontId="6" fillId="0" borderId="4" xfId="0" applyNumberFormat="1" applyFont="1" applyBorder="1" applyAlignment="1">
      <alignment horizontal="center" vertical="center" wrapText="1"/>
    </xf>
    <xf numFmtId="0" fontId="6" fillId="0" borderId="74" xfId="0" applyFont="1" applyBorder="1" applyAlignment="1">
      <alignment horizontal="center" vertical="center" wrapText="1"/>
    </xf>
    <xf numFmtId="0" fontId="6" fillId="0" borderId="62" xfId="0" applyFont="1" applyBorder="1" applyAlignment="1">
      <alignment horizontal="left" wrapText="1"/>
    </xf>
    <xf numFmtId="0" fontId="6" fillId="0" borderId="77" xfId="0" applyFont="1" applyBorder="1" applyAlignment="1">
      <alignment horizontal="left" wrapText="1"/>
    </xf>
    <xf numFmtId="0" fontId="6" fillId="0" borderId="81" xfId="0" applyFont="1" applyBorder="1" applyAlignment="1">
      <alignment horizontal="left" wrapText="1"/>
    </xf>
    <xf numFmtId="0" fontId="6" fillId="0" borderId="4" xfId="0" applyFont="1" applyBorder="1" applyAlignment="1">
      <alignment horizontal="left" wrapText="1"/>
    </xf>
    <xf numFmtId="0" fontId="6" fillId="0" borderId="74" xfId="0" applyFont="1" applyBorder="1" applyAlignment="1">
      <alignment horizontal="left" vertical="center" wrapText="1"/>
    </xf>
    <xf numFmtId="167" fontId="6" fillId="0" borderId="89" xfId="0" applyNumberFormat="1" applyFont="1" applyBorder="1" applyAlignment="1">
      <alignment horizontal="center" vertical="center" wrapText="1"/>
    </xf>
    <xf numFmtId="0" fontId="6" fillId="0" borderId="76" xfId="0" applyFont="1" applyBorder="1" applyAlignment="1">
      <alignment horizontal="left" vertical="top" wrapText="1"/>
    </xf>
    <xf numFmtId="0" fontId="6" fillId="0" borderId="0" xfId="0" applyFont="1" applyAlignment="1">
      <alignment horizontal="left" wrapText="1"/>
    </xf>
    <xf numFmtId="0" fontId="4" fillId="11" borderId="4" xfId="0" applyFont="1" applyFill="1" applyBorder="1" applyAlignment="1">
      <alignment horizontal="center" vertical="center" wrapText="1"/>
    </xf>
    <xf numFmtId="0" fontId="4" fillId="11" borderId="74" xfId="0" applyFont="1" applyFill="1" applyBorder="1" applyAlignment="1">
      <alignment horizontal="center" vertical="center" wrapText="1"/>
    </xf>
    <xf numFmtId="0" fontId="10" fillId="11" borderId="0" xfId="0" applyFont="1" applyFill="1" applyAlignment="1">
      <alignment horizontal="left" vertical="top" wrapText="1"/>
    </xf>
    <xf numFmtId="0" fontId="4" fillId="11" borderId="10" xfId="0" applyFont="1" applyFill="1" applyBorder="1" applyAlignment="1">
      <alignment horizontal="center" vertical="center" wrapText="1"/>
    </xf>
    <xf numFmtId="0" fontId="4" fillId="11" borderId="84" xfId="0" applyFont="1" applyFill="1" applyBorder="1" applyAlignment="1">
      <alignment horizontal="center" vertical="center" wrapText="1"/>
    </xf>
    <xf numFmtId="0" fontId="4" fillId="11" borderId="12" xfId="0" applyFont="1" applyFill="1" applyBorder="1" applyAlignment="1">
      <alignment horizontal="center" vertical="center" wrapText="1"/>
    </xf>
    <xf numFmtId="0" fontId="4" fillId="11" borderId="86" xfId="0" applyFont="1" applyFill="1" applyBorder="1" applyAlignment="1">
      <alignment horizontal="center" vertical="center" wrapText="1"/>
    </xf>
    <xf numFmtId="0" fontId="6" fillId="11" borderId="4" xfId="0" applyFont="1" applyFill="1" applyBorder="1" applyAlignment="1">
      <alignment horizontal="center" vertical="top"/>
    </xf>
    <xf numFmtId="0" fontId="6" fillId="11" borderId="4" xfId="0" applyFont="1" applyFill="1" applyBorder="1" applyAlignment="1">
      <alignment horizontal="left" vertical="top"/>
    </xf>
    <xf numFmtId="0" fontId="10" fillId="11" borderId="0" xfId="0" applyFont="1" applyFill="1" applyAlignment="1">
      <alignment horizontal="left" vertical="top"/>
    </xf>
    <xf numFmtId="175" fontId="8" fillId="0" borderId="4" xfId="0" applyNumberFormat="1" applyFont="1" applyBorder="1" applyAlignment="1">
      <alignment horizontal="center" vertical="top" shrinkToFit="1"/>
    </xf>
    <xf numFmtId="4" fontId="7" fillId="0" borderId="4" xfId="0" applyNumberFormat="1" applyFont="1" applyBorder="1" applyAlignment="1">
      <alignment horizontal="center" vertical="top" shrinkToFit="1"/>
    </xf>
    <xf numFmtId="4" fontId="8" fillId="0" borderId="4" xfId="0" applyNumberFormat="1" applyFont="1" applyBorder="1" applyAlignment="1">
      <alignment horizontal="center" vertical="top" shrinkToFit="1"/>
    </xf>
    <xf numFmtId="0" fontId="46" fillId="0" borderId="62" xfId="9" applyAlignment="1">
      <alignment horizontal="left" vertical="top"/>
    </xf>
    <xf numFmtId="0" fontId="49" fillId="11" borderId="4" xfId="9" applyFont="1" applyFill="1" applyBorder="1" applyAlignment="1">
      <alignment horizontal="center" vertical="top" wrapText="1"/>
    </xf>
    <xf numFmtId="0" fontId="46" fillId="11" borderId="64" xfId="9" applyFill="1" applyBorder="1" applyAlignment="1">
      <alignment horizontal="center" vertical="top" wrapText="1"/>
    </xf>
    <xf numFmtId="0" fontId="49" fillId="0" borderId="4" xfId="9" applyFont="1" applyBorder="1" applyAlignment="1">
      <alignment horizontal="left" vertical="top" wrapText="1"/>
    </xf>
    <xf numFmtId="4" fontId="47" fillId="0" borderId="4" xfId="9" applyNumberFormat="1" applyFont="1" applyBorder="1" applyAlignment="1">
      <alignment horizontal="center" vertical="top" shrinkToFit="1"/>
    </xf>
    <xf numFmtId="182" fontId="47" fillId="0" borderId="4" xfId="9" applyNumberFormat="1" applyFont="1" applyBorder="1" applyAlignment="1">
      <alignment horizontal="center" vertical="top" shrinkToFit="1"/>
    </xf>
    <xf numFmtId="0" fontId="46" fillId="0" borderId="64" xfId="9" applyBorder="1" applyAlignment="1">
      <alignment horizontal="center" vertical="top"/>
    </xf>
    <xf numFmtId="182" fontId="47" fillId="13" borderId="4" xfId="9" applyNumberFormat="1" applyFont="1" applyFill="1" applyBorder="1" applyAlignment="1">
      <alignment horizontal="center" vertical="top" shrinkToFit="1"/>
    </xf>
    <xf numFmtId="182" fontId="47" fillId="14" borderId="4" xfId="9" applyNumberFormat="1" applyFont="1" applyFill="1" applyBorder="1" applyAlignment="1">
      <alignment horizontal="center" vertical="top" shrinkToFit="1"/>
    </xf>
    <xf numFmtId="182" fontId="47" fillId="15" borderId="4" xfId="9" applyNumberFormat="1" applyFont="1" applyFill="1" applyBorder="1" applyAlignment="1">
      <alignment horizontal="center" vertical="top" shrinkToFit="1"/>
    </xf>
    <xf numFmtId="182" fontId="47" fillId="16" borderId="4" xfId="9" applyNumberFormat="1" applyFont="1" applyFill="1" applyBorder="1" applyAlignment="1">
      <alignment horizontal="center" vertical="top" shrinkToFit="1"/>
    </xf>
    <xf numFmtId="4" fontId="50" fillId="0" borderId="10" xfId="9" applyNumberFormat="1" applyFont="1" applyBorder="1" applyAlignment="1">
      <alignment horizontal="center" vertical="top" shrinkToFit="1"/>
    </xf>
    <xf numFmtId="182" fontId="50" fillId="0" borderId="10" xfId="9" applyNumberFormat="1" applyFont="1" applyBorder="1" applyAlignment="1">
      <alignment horizontal="center" vertical="top" shrinkToFit="1"/>
    </xf>
    <xf numFmtId="4" fontId="46" fillId="0" borderId="66" xfId="9" applyNumberFormat="1" applyBorder="1" applyAlignment="1">
      <alignment horizontal="center" vertical="top"/>
    </xf>
    <xf numFmtId="4" fontId="46" fillId="0" borderId="65" xfId="9" applyNumberFormat="1" applyBorder="1" applyAlignment="1">
      <alignment horizontal="center" vertical="top"/>
    </xf>
    <xf numFmtId="4" fontId="46" fillId="0" borderId="64" xfId="9" applyNumberFormat="1" applyBorder="1" applyAlignment="1">
      <alignment horizontal="center" vertical="top"/>
    </xf>
    <xf numFmtId="182" fontId="47" fillId="18" borderId="4" xfId="9" applyNumberFormat="1" applyFont="1" applyFill="1" applyBorder="1" applyAlignment="1">
      <alignment horizontal="center" vertical="top" shrinkToFit="1"/>
    </xf>
    <xf numFmtId="182" fontId="47" fillId="19" borderId="4" xfId="9" applyNumberFormat="1" applyFont="1" applyFill="1" applyBorder="1" applyAlignment="1">
      <alignment horizontal="center" vertical="top" shrinkToFit="1"/>
    </xf>
    <xf numFmtId="0" fontId="8" fillId="0" borderId="0" xfId="0" applyFont="1" applyAlignment="1">
      <alignment horizontal="center" vertical="center"/>
    </xf>
    <xf numFmtId="182" fontId="47" fillId="20" borderId="4" xfId="9" applyNumberFormat="1" applyFont="1" applyFill="1" applyBorder="1" applyAlignment="1">
      <alignment horizontal="center" vertical="top" shrinkToFit="1"/>
    </xf>
    <xf numFmtId="169" fontId="7" fillId="0" borderId="8" xfId="0" applyNumberFormat="1" applyFont="1" applyBorder="1" applyAlignment="1">
      <alignment horizontal="center" vertical="center" shrinkToFit="1"/>
    </xf>
    <xf numFmtId="0" fontId="7" fillId="2" borderId="62" xfId="0" applyFont="1" applyFill="1" applyBorder="1" applyAlignment="1">
      <alignment horizontal="left" vertical="center"/>
    </xf>
    <xf numFmtId="0" fontId="7" fillId="2" borderId="62" xfId="0" applyFont="1" applyFill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 wrapText="1"/>
    </xf>
    <xf numFmtId="0" fontId="35" fillId="0" borderId="4" xfId="0" applyFont="1" applyBorder="1" applyAlignment="1">
      <alignment horizontal="center" vertical="center" wrapText="1"/>
    </xf>
    <xf numFmtId="2" fontId="51" fillId="0" borderId="0" xfId="0" applyNumberFormat="1" applyFont="1" applyAlignment="1">
      <alignment horizontal="center" vertical="center" shrinkToFit="1"/>
    </xf>
    <xf numFmtId="0" fontId="51" fillId="0" borderId="0" xfId="0" applyFont="1" applyAlignment="1">
      <alignment horizontal="left" vertical="center"/>
    </xf>
    <xf numFmtId="0" fontId="5" fillId="0" borderId="0" xfId="0" applyFont="1" applyAlignment="1">
      <alignment horizontal="left" vertical="top"/>
    </xf>
    <xf numFmtId="0" fontId="51" fillId="0" borderId="4" xfId="0" applyFont="1" applyBorder="1" applyAlignment="1">
      <alignment horizontal="left" vertical="center" wrapText="1"/>
    </xf>
    <xf numFmtId="0" fontId="51" fillId="0" borderId="1" xfId="0" applyFont="1" applyBorder="1" applyAlignment="1">
      <alignment horizontal="center" vertical="center" wrapText="1"/>
    </xf>
    <xf numFmtId="0" fontId="51" fillId="0" borderId="3" xfId="0" applyFont="1" applyBorder="1" applyAlignment="1">
      <alignment horizontal="center" vertical="center" wrapText="1"/>
    </xf>
    <xf numFmtId="4" fontId="51" fillId="0" borderId="1" xfId="0" applyNumberFormat="1" applyFont="1" applyBorder="1" applyAlignment="1">
      <alignment horizontal="center" vertical="center" shrinkToFit="1"/>
    </xf>
    <xf numFmtId="2" fontId="51" fillId="0" borderId="3" xfId="0" applyNumberFormat="1" applyFont="1" applyBorder="1" applyAlignment="1">
      <alignment horizontal="center" vertical="center" shrinkToFit="1"/>
    </xf>
    <xf numFmtId="10" fontId="51" fillId="0" borderId="4" xfId="0" applyNumberFormat="1" applyFont="1" applyBorder="1" applyAlignment="1">
      <alignment horizontal="center" vertical="center" wrapText="1"/>
    </xf>
    <xf numFmtId="2" fontId="51" fillId="0" borderId="1" xfId="0" applyNumberFormat="1" applyFont="1" applyBorder="1" applyAlignment="1">
      <alignment horizontal="center" vertical="center" shrinkToFit="1"/>
    </xf>
    <xf numFmtId="0" fontId="44" fillId="0" borderId="64" xfId="0" applyFont="1" applyBorder="1" applyAlignment="1">
      <alignment horizontal="center" vertical="center" wrapText="1"/>
    </xf>
    <xf numFmtId="0" fontId="30" fillId="0" borderId="64" xfId="0" applyFont="1" applyBorder="1" applyAlignment="1">
      <alignment horizontal="center" vertical="center" wrapText="1"/>
    </xf>
    <xf numFmtId="0" fontId="36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top"/>
    </xf>
    <xf numFmtId="0" fontId="19" fillId="3" borderId="1" xfId="0" applyFont="1" applyFill="1" applyBorder="1" applyAlignment="1">
      <alignment horizontal="right" vertical="center" wrapText="1"/>
    </xf>
    <xf numFmtId="0" fontId="45" fillId="0" borderId="2" xfId="0" applyFont="1" applyBorder="1" applyAlignment="1">
      <alignment horizontal="left" vertical="top"/>
    </xf>
    <xf numFmtId="0" fontId="45" fillId="0" borderId="3" xfId="0" applyFont="1" applyBorder="1" applyAlignment="1">
      <alignment horizontal="left" vertical="top"/>
    </xf>
    <xf numFmtId="0" fontId="20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right" vertical="center"/>
    </xf>
    <xf numFmtId="0" fontId="5" fillId="0" borderId="2" xfId="0" applyFont="1" applyBorder="1" applyAlignment="1">
      <alignment horizontal="left" vertical="top"/>
    </xf>
    <xf numFmtId="0" fontId="5" fillId="0" borderId="3" xfId="0" applyFont="1" applyBorder="1" applyAlignment="1">
      <alignment horizontal="left" vertical="top"/>
    </xf>
    <xf numFmtId="0" fontId="8" fillId="0" borderId="18" xfId="0" applyFont="1" applyBorder="1" applyAlignment="1">
      <alignment horizontal="right" vertical="center"/>
    </xf>
    <xf numFmtId="0" fontId="5" fillId="0" borderId="19" xfId="0" applyFont="1" applyBorder="1" applyAlignment="1">
      <alignment horizontal="left" vertical="top"/>
    </xf>
    <xf numFmtId="0" fontId="5" fillId="0" borderId="20" xfId="0" applyFont="1" applyBorder="1" applyAlignment="1">
      <alignment horizontal="left" vertical="top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43" fillId="0" borderId="0" xfId="0" applyFont="1" applyAlignment="1">
      <alignment horizontal="left" vertical="top" wrapText="1"/>
    </xf>
    <xf numFmtId="0" fontId="7" fillId="0" borderId="1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left" vertical="top"/>
    </xf>
    <xf numFmtId="0" fontId="35" fillId="0" borderId="1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 wrapText="1"/>
    </xf>
    <xf numFmtId="0" fontId="6" fillId="2" borderId="21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right" vertical="center" wrapText="1"/>
    </xf>
    <xf numFmtId="0" fontId="8" fillId="0" borderId="1" xfId="0" applyFont="1" applyBorder="1" applyAlignment="1">
      <alignment horizontal="right" vertical="center" wrapText="1"/>
    </xf>
    <xf numFmtId="0" fontId="39" fillId="7" borderId="32" xfId="0" applyFont="1" applyFill="1" applyBorder="1" applyAlignment="1">
      <alignment horizontal="center" vertical="center" wrapText="1"/>
    </xf>
    <xf numFmtId="0" fontId="5" fillId="0" borderId="33" xfId="0" applyFont="1" applyBorder="1" applyAlignment="1">
      <alignment horizontal="left" vertical="top"/>
    </xf>
    <xf numFmtId="0" fontId="5" fillId="0" borderId="34" xfId="0" applyFont="1" applyBorder="1" applyAlignment="1">
      <alignment horizontal="left" vertical="top"/>
    </xf>
    <xf numFmtId="0" fontId="40" fillId="5" borderId="35" xfId="0" applyFont="1" applyFill="1" applyBorder="1" applyAlignment="1">
      <alignment horizontal="center" vertical="center" wrapText="1"/>
    </xf>
    <xf numFmtId="0" fontId="5" fillId="0" borderId="40" xfId="0" applyFont="1" applyBorder="1" applyAlignment="1">
      <alignment horizontal="left" vertical="top"/>
    </xf>
    <xf numFmtId="0" fontId="41" fillId="5" borderId="36" xfId="0" applyFont="1" applyFill="1" applyBorder="1" applyAlignment="1">
      <alignment horizontal="center" vertical="center" wrapText="1"/>
    </xf>
    <xf numFmtId="0" fontId="5" fillId="0" borderId="37" xfId="0" applyFont="1" applyBorder="1" applyAlignment="1">
      <alignment horizontal="left" vertical="top"/>
    </xf>
    <xf numFmtId="0" fontId="5" fillId="0" borderId="38" xfId="0" applyFont="1" applyBorder="1" applyAlignment="1">
      <alignment horizontal="left" vertical="top"/>
    </xf>
    <xf numFmtId="0" fontId="41" fillId="5" borderId="39" xfId="0" applyFont="1" applyFill="1" applyBorder="1" applyAlignment="1">
      <alignment horizontal="center" vertical="center" wrapText="1"/>
    </xf>
    <xf numFmtId="0" fontId="5" fillId="0" borderId="23" xfId="0" applyFont="1" applyBorder="1" applyAlignment="1">
      <alignment horizontal="left" vertical="top"/>
    </xf>
    <xf numFmtId="0" fontId="5" fillId="0" borderId="49" xfId="0" applyFont="1" applyBorder="1" applyAlignment="1">
      <alignment horizontal="left" vertical="top"/>
    </xf>
    <xf numFmtId="0" fontId="34" fillId="0" borderId="2" xfId="0" applyFont="1" applyBorder="1" applyAlignment="1">
      <alignment horizontal="left" vertical="top"/>
    </xf>
    <xf numFmtId="0" fontId="34" fillId="0" borderId="3" xfId="0" applyFont="1" applyBorder="1" applyAlignment="1">
      <alignment horizontal="left" vertical="top"/>
    </xf>
    <xf numFmtId="0" fontId="4" fillId="0" borderId="1" xfId="0" applyFont="1" applyBorder="1" applyAlignment="1">
      <alignment horizontal="left" vertical="center" wrapText="1"/>
    </xf>
    <xf numFmtId="0" fontId="20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1" fillId="0" borderId="1" xfId="0" applyFont="1" applyBorder="1" applyAlignment="1">
      <alignment horizontal="left" vertical="center"/>
    </xf>
    <xf numFmtId="0" fontId="4" fillId="0" borderId="64" xfId="0" applyFont="1" applyBorder="1" applyAlignment="1">
      <alignment horizontal="center" vertical="center" wrapText="1"/>
    </xf>
    <xf numFmtId="0" fontId="7" fillId="0" borderId="64" xfId="0" applyFont="1" applyBorder="1" applyAlignment="1">
      <alignment horizontal="center" vertical="center" wrapText="1"/>
    </xf>
    <xf numFmtId="0" fontId="8" fillId="0" borderId="22" xfId="4" applyFont="1" applyBorder="1" applyAlignment="1">
      <alignment horizontal="left" vertical="center" wrapText="1"/>
    </xf>
    <xf numFmtId="0" fontId="8" fillId="0" borderId="23" xfId="4" applyFont="1" applyBorder="1" applyAlignment="1">
      <alignment horizontal="left" vertical="center" wrapText="1"/>
    </xf>
    <xf numFmtId="0" fontId="8" fillId="0" borderId="49" xfId="4" applyFont="1" applyBorder="1" applyAlignment="1">
      <alignment horizontal="left" vertical="center" wrapText="1"/>
    </xf>
    <xf numFmtId="0" fontId="4" fillId="0" borderId="51" xfId="0" applyFont="1" applyBorder="1" applyAlignment="1">
      <alignment horizontal="center" vertical="center"/>
    </xf>
    <xf numFmtId="0" fontId="5" fillId="0" borderId="52" xfId="0" applyFont="1" applyBorder="1" applyAlignment="1">
      <alignment horizontal="left" vertical="top"/>
    </xf>
    <xf numFmtId="0" fontId="5" fillId="0" borderId="53" xfId="0" applyFont="1" applyBorder="1" applyAlignment="1">
      <alignment horizontal="left" vertical="top"/>
    </xf>
    <xf numFmtId="0" fontId="12" fillId="0" borderId="51" xfId="0" applyFont="1" applyBorder="1" applyAlignment="1">
      <alignment horizontal="right" vertical="center"/>
    </xf>
    <xf numFmtId="0" fontId="18" fillId="0" borderId="51" xfId="0" applyFont="1" applyBorder="1" applyAlignment="1">
      <alignment horizontal="center" vertical="center"/>
    </xf>
    <xf numFmtId="10" fontId="18" fillId="9" borderId="51" xfId="0" applyNumberFormat="1" applyFont="1" applyFill="1" applyBorder="1" applyAlignment="1">
      <alignment horizontal="center" vertical="center"/>
    </xf>
    <xf numFmtId="0" fontId="16" fillId="2" borderId="51" xfId="0" applyFont="1" applyFill="1" applyBorder="1" applyAlignment="1">
      <alignment horizontal="center" vertical="top"/>
    </xf>
    <xf numFmtId="0" fontId="10" fillId="0" borderId="28" xfId="0" applyFont="1" applyBorder="1" applyAlignment="1">
      <alignment horizontal="left" vertical="top"/>
    </xf>
    <xf numFmtId="0" fontId="5" fillId="0" borderId="28" xfId="0" applyFont="1" applyBorder="1" applyAlignment="1">
      <alignment horizontal="left" vertical="top"/>
    </xf>
    <xf numFmtId="0" fontId="11" fillId="0" borderId="51" xfId="0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5" fillId="0" borderId="48" xfId="0" applyFont="1" applyBorder="1" applyAlignment="1">
      <alignment horizontal="left" vertical="top"/>
    </xf>
    <xf numFmtId="0" fontId="10" fillId="0" borderId="54" xfId="0" applyFont="1" applyBorder="1" applyAlignment="1">
      <alignment horizontal="center" vertical="center"/>
    </xf>
    <xf numFmtId="0" fontId="5" fillId="0" borderId="14" xfId="0" applyFont="1" applyBorder="1" applyAlignment="1">
      <alignment horizontal="left" vertical="top"/>
    </xf>
    <xf numFmtId="0" fontId="5" fillId="0" borderId="26" xfId="0" applyFont="1" applyBorder="1" applyAlignment="1">
      <alignment horizontal="left" vertical="top"/>
    </xf>
    <xf numFmtId="0" fontId="19" fillId="3" borderId="54" xfId="0" applyFont="1" applyFill="1" applyBorder="1" applyAlignment="1">
      <alignment horizontal="center" vertical="center" textRotation="255"/>
    </xf>
    <xf numFmtId="0" fontId="10" fillId="9" borderId="51" xfId="0" applyFont="1" applyFill="1" applyBorder="1" applyAlignment="1">
      <alignment horizontal="right" vertical="center"/>
    </xf>
    <xf numFmtId="0" fontId="20" fillId="0" borderId="0" xfId="0" applyFont="1" applyAlignment="1">
      <alignment horizontal="left" vertical="top" wrapText="1"/>
    </xf>
    <xf numFmtId="0" fontId="6" fillId="0" borderId="73" xfId="0" applyFont="1" applyBorder="1" applyAlignment="1">
      <alignment horizontal="left" wrapText="1"/>
    </xf>
    <xf numFmtId="0" fontId="5" fillId="0" borderId="23" xfId="0" applyFont="1" applyBorder="1" applyAlignment="1">
      <alignment horizontal="left" vertical="top" wrapText="1"/>
    </xf>
    <xf numFmtId="0" fontId="5" fillId="0" borderId="49" xfId="0" applyFont="1" applyBorder="1" applyAlignment="1">
      <alignment horizontal="left" vertical="top" wrapText="1"/>
    </xf>
    <xf numFmtId="167" fontId="6" fillId="0" borderId="22" xfId="0" applyNumberFormat="1" applyFont="1" applyBorder="1" applyAlignment="1">
      <alignment horizontal="center" vertical="center" wrapText="1"/>
    </xf>
    <xf numFmtId="0" fontId="6" fillId="0" borderId="73" xfId="0" applyFont="1" applyBorder="1" applyAlignment="1">
      <alignment horizontal="left" vertical="center" wrapText="1"/>
    </xf>
    <xf numFmtId="0" fontId="4" fillId="0" borderId="73" xfId="0" applyFont="1" applyBorder="1" applyAlignment="1">
      <alignment horizontal="left" wrapText="1"/>
    </xf>
    <xf numFmtId="167" fontId="4" fillId="0" borderId="22" xfId="0" applyNumberFormat="1" applyFont="1" applyBorder="1" applyAlignment="1">
      <alignment horizontal="center" wrapText="1"/>
    </xf>
    <xf numFmtId="0" fontId="6" fillId="0" borderId="81" xfId="0" applyFont="1" applyBorder="1" applyAlignment="1">
      <alignment horizontal="left" wrapText="1"/>
    </xf>
    <xf numFmtId="0" fontId="5" fillId="0" borderId="62" xfId="0" applyFont="1" applyBorder="1" applyAlignment="1">
      <alignment horizontal="left" vertical="top" wrapText="1"/>
    </xf>
    <xf numFmtId="0" fontId="5" fillId="0" borderId="77" xfId="0" applyFont="1" applyBorder="1" applyAlignment="1">
      <alignment horizontal="left" vertical="top" wrapText="1"/>
    </xf>
    <xf numFmtId="0" fontId="6" fillId="0" borderId="82" xfId="0" applyFont="1" applyBorder="1" applyAlignment="1">
      <alignment horizontal="left" wrapText="1"/>
    </xf>
    <xf numFmtId="0" fontId="5" fillId="0" borderId="63" xfId="0" applyFont="1" applyBorder="1" applyAlignment="1">
      <alignment horizontal="left" vertical="top" wrapText="1"/>
    </xf>
    <xf numFmtId="0" fontId="5" fillId="0" borderId="83" xfId="0" applyFont="1" applyBorder="1" applyAlignment="1">
      <alignment horizontal="left" vertical="top" wrapText="1"/>
    </xf>
    <xf numFmtId="0" fontId="4" fillId="11" borderId="73" xfId="0" applyFont="1" applyFill="1" applyBorder="1" applyAlignment="1">
      <alignment horizontal="left" wrapText="1"/>
    </xf>
    <xf numFmtId="0" fontId="5" fillId="11" borderId="23" xfId="0" applyFont="1" applyFill="1" applyBorder="1" applyAlignment="1">
      <alignment horizontal="left" vertical="top" wrapText="1"/>
    </xf>
    <xf numFmtId="0" fontId="5" fillId="11" borderId="49" xfId="0" applyFont="1" applyFill="1" applyBorder="1" applyAlignment="1">
      <alignment horizontal="left" vertical="top" wrapText="1"/>
    </xf>
    <xf numFmtId="167" fontId="6" fillId="0" borderId="22" xfId="0" applyNumberFormat="1" applyFont="1" applyBorder="1" applyAlignment="1">
      <alignment horizontal="center" wrapText="1"/>
    </xf>
    <xf numFmtId="0" fontId="4" fillId="11" borderId="73" xfId="0" applyFont="1" applyFill="1" applyBorder="1" applyAlignment="1">
      <alignment horizontal="center" vertical="center" wrapText="1"/>
    </xf>
    <xf numFmtId="0" fontId="4" fillId="0" borderId="57" xfId="0" applyFont="1" applyBorder="1" applyAlignment="1">
      <alignment horizontal="left" wrapText="1"/>
    </xf>
    <xf numFmtId="0" fontId="5" fillId="0" borderId="58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wrapText="1"/>
    </xf>
    <xf numFmtId="0" fontId="5" fillId="0" borderId="2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167" fontId="4" fillId="0" borderId="1" xfId="0" applyNumberFormat="1" applyFont="1" applyBorder="1" applyAlignment="1">
      <alignment horizontal="center" wrapText="1"/>
    </xf>
    <xf numFmtId="0" fontId="6" fillId="0" borderId="78" xfId="0" applyFont="1" applyBorder="1" applyAlignment="1">
      <alignment horizontal="left" vertical="center" wrapText="1"/>
    </xf>
    <xf numFmtId="0" fontId="5" fillId="0" borderId="79" xfId="0" applyFont="1" applyBorder="1" applyAlignment="1">
      <alignment horizontal="left" vertical="top" wrapText="1"/>
    </xf>
    <xf numFmtId="0" fontId="5" fillId="0" borderId="87" xfId="0" applyFont="1" applyBorder="1" applyAlignment="1">
      <alignment horizontal="left" vertical="top" wrapText="1"/>
    </xf>
    <xf numFmtId="167" fontId="6" fillId="0" borderId="88" xfId="0" applyNumberFormat="1" applyFont="1" applyBorder="1" applyAlignment="1">
      <alignment horizontal="center" vertical="center" wrapText="1"/>
    </xf>
    <xf numFmtId="167" fontId="4" fillId="0" borderId="57" xfId="0" applyNumberFormat="1" applyFont="1" applyBorder="1" applyAlignment="1">
      <alignment horizontal="center" vertical="center" wrapText="1"/>
    </xf>
    <xf numFmtId="0" fontId="13" fillId="0" borderId="69" xfId="0" applyFont="1" applyBorder="1" applyAlignment="1">
      <alignment horizontal="center" vertical="center" wrapText="1"/>
    </xf>
    <xf numFmtId="0" fontId="5" fillId="0" borderId="80" xfId="0" applyFont="1" applyBorder="1" applyAlignment="1">
      <alignment horizontal="left" vertical="top" wrapText="1"/>
    </xf>
    <xf numFmtId="0" fontId="5" fillId="0" borderId="70" xfId="0" applyFont="1" applyBorder="1" applyAlignment="1">
      <alignment horizontal="left" vertical="top" wrapText="1"/>
    </xf>
    <xf numFmtId="0" fontId="5" fillId="0" borderId="81" xfId="0" applyFont="1" applyBorder="1" applyAlignment="1">
      <alignment horizontal="left" vertical="top" wrapText="1"/>
    </xf>
    <xf numFmtId="0" fontId="10" fillId="0" borderId="62" xfId="0" applyFont="1" applyBorder="1" applyAlignment="1">
      <alignment horizontal="left" vertical="top" wrapText="1"/>
    </xf>
    <xf numFmtId="0" fontId="5" fillId="0" borderId="71" xfId="0" applyFont="1" applyBorder="1" applyAlignment="1">
      <alignment horizontal="left" vertical="top" wrapText="1"/>
    </xf>
    <xf numFmtId="0" fontId="5" fillId="0" borderId="68" xfId="0" applyFont="1" applyBorder="1" applyAlignment="1">
      <alignment horizontal="left" vertical="top" wrapText="1"/>
    </xf>
    <xf numFmtId="0" fontId="5" fillId="0" borderId="72" xfId="0" applyFont="1" applyBorder="1" applyAlignment="1">
      <alignment horizontal="left" vertical="top" wrapText="1"/>
    </xf>
    <xf numFmtId="0" fontId="14" fillId="0" borderId="65" xfId="0" applyFont="1" applyBorder="1" applyAlignment="1">
      <alignment horizontal="center" vertical="center" wrapText="1"/>
    </xf>
    <xf numFmtId="0" fontId="5" fillId="0" borderId="66" xfId="0" applyFont="1" applyBorder="1" applyAlignment="1">
      <alignment horizontal="left" vertical="top" wrapText="1"/>
    </xf>
    <xf numFmtId="0" fontId="5" fillId="0" borderId="67" xfId="0" applyFont="1" applyBorder="1" applyAlignment="1">
      <alignment horizontal="left" vertical="top" wrapText="1"/>
    </xf>
    <xf numFmtId="0" fontId="4" fillId="0" borderId="82" xfId="0" applyFont="1" applyBorder="1" applyAlignment="1">
      <alignment horizontal="center" vertical="center" wrapText="1"/>
    </xf>
    <xf numFmtId="0" fontId="4" fillId="0" borderId="85" xfId="0" applyFont="1" applyBorder="1" applyAlignment="1">
      <alignment horizontal="left" wrapText="1"/>
    </xf>
    <xf numFmtId="0" fontId="5" fillId="0" borderId="60" xfId="0" applyFont="1" applyBorder="1" applyAlignment="1">
      <alignment horizontal="left" vertical="top" wrapText="1"/>
    </xf>
    <xf numFmtId="0" fontId="5" fillId="0" borderId="61" xfId="0" applyFont="1" applyBorder="1" applyAlignment="1">
      <alignment horizontal="left" vertical="top" wrapText="1"/>
    </xf>
    <xf numFmtId="167" fontId="4" fillId="0" borderId="59" xfId="0" applyNumberFormat="1" applyFont="1" applyBorder="1" applyAlignment="1">
      <alignment horizontal="center" wrapText="1"/>
    </xf>
    <xf numFmtId="0" fontId="6" fillId="0" borderId="71" xfId="0" applyFont="1" applyBorder="1" applyAlignment="1">
      <alignment horizontal="left" wrapText="1"/>
    </xf>
    <xf numFmtId="0" fontId="4" fillId="11" borderId="82" xfId="0" applyFont="1" applyFill="1" applyBorder="1" applyAlignment="1">
      <alignment horizontal="center" vertical="center" wrapText="1"/>
    </xf>
    <xf numFmtId="0" fontId="5" fillId="11" borderId="63" xfId="0" applyFont="1" applyFill="1" applyBorder="1" applyAlignment="1">
      <alignment horizontal="left" vertical="top" wrapText="1"/>
    </xf>
    <xf numFmtId="0" fontId="5" fillId="11" borderId="58" xfId="0" applyFont="1" applyFill="1" applyBorder="1" applyAlignment="1">
      <alignment horizontal="left" vertical="top" wrapText="1"/>
    </xf>
    <xf numFmtId="0" fontId="6" fillId="0" borderId="69" xfId="0" applyFont="1" applyBorder="1" applyAlignment="1">
      <alignment horizontal="left" wrapText="1"/>
    </xf>
    <xf numFmtId="0" fontId="21" fillId="0" borderId="1" xfId="0" applyFont="1" applyBorder="1" applyAlignment="1">
      <alignment horizontal="center" vertical="top"/>
    </xf>
    <xf numFmtId="0" fontId="24" fillId="0" borderId="2" xfId="0" applyFont="1" applyBorder="1" applyAlignment="1">
      <alignment horizontal="left" vertical="top"/>
    </xf>
    <xf numFmtId="0" fontId="24" fillId="0" borderId="3" xfId="0" applyFont="1" applyBorder="1" applyAlignment="1">
      <alignment horizontal="left" vertical="top"/>
    </xf>
    <xf numFmtId="0" fontId="4" fillId="0" borderId="1" xfId="0" applyFont="1" applyBorder="1" applyAlignment="1">
      <alignment horizontal="center" vertical="top"/>
    </xf>
    <xf numFmtId="0" fontId="46" fillId="0" borderId="65" xfId="9" applyBorder="1" applyAlignment="1">
      <alignment horizontal="right" vertical="top"/>
    </xf>
    <xf numFmtId="0" fontId="46" fillId="0" borderId="66" xfId="9" applyBorder="1" applyAlignment="1">
      <alignment horizontal="right" vertical="top"/>
    </xf>
    <xf numFmtId="0" fontId="46" fillId="0" borderId="67" xfId="9" applyBorder="1" applyAlignment="1">
      <alignment horizontal="right" vertical="top"/>
    </xf>
    <xf numFmtId="0" fontId="48" fillId="0" borderId="60" xfId="9" applyFont="1" applyBorder="1" applyAlignment="1">
      <alignment horizontal="right" vertical="top" wrapText="1"/>
    </xf>
    <xf numFmtId="0" fontId="48" fillId="0" borderId="61" xfId="9" applyFont="1" applyBorder="1" applyAlignment="1">
      <alignment horizontal="right" vertical="top" wrapText="1"/>
    </xf>
    <xf numFmtId="0" fontId="47" fillId="0" borderId="65" xfId="9" applyFont="1" applyBorder="1" applyAlignment="1">
      <alignment horizontal="right" vertical="top"/>
    </xf>
    <xf numFmtId="0" fontId="47" fillId="0" borderId="66" xfId="9" applyFont="1" applyBorder="1" applyAlignment="1">
      <alignment horizontal="right" vertical="top"/>
    </xf>
    <xf numFmtId="0" fontId="47" fillId="0" borderId="67" xfId="9" applyFont="1" applyBorder="1" applyAlignment="1">
      <alignment horizontal="right" vertical="top"/>
    </xf>
    <xf numFmtId="0" fontId="48" fillId="11" borderId="69" xfId="9" applyFont="1" applyFill="1" applyBorder="1" applyAlignment="1">
      <alignment horizontal="center" vertical="top" wrapText="1"/>
    </xf>
    <xf numFmtId="0" fontId="48" fillId="11" borderId="80" xfId="9" applyFont="1" applyFill="1" applyBorder="1" applyAlignment="1">
      <alignment horizontal="center" vertical="top" wrapText="1"/>
    </xf>
    <xf numFmtId="0" fontId="48" fillId="11" borderId="70" xfId="9" applyFont="1" applyFill="1" applyBorder="1" applyAlignment="1">
      <alignment horizontal="center" vertical="top" wrapText="1"/>
    </xf>
    <xf numFmtId="0" fontId="49" fillId="11" borderId="75" xfId="9" applyFont="1" applyFill="1" applyBorder="1" applyAlignment="1">
      <alignment horizontal="center" vertical="top" wrapText="1"/>
    </xf>
    <xf numFmtId="0" fontId="49" fillId="11" borderId="74" xfId="9" applyFont="1" applyFill="1" applyBorder="1" applyAlignment="1">
      <alignment horizontal="center" vertical="top" wrapText="1"/>
    </xf>
    <xf numFmtId="0" fontId="49" fillId="0" borderId="75" xfId="9" applyFont="1" applyBorder="1" applyAlignment="1">
      <alignment horizontal="center" vertical="top" wrapText="1"/>
    </xf>
    <xf numFmtId="182" fontId="47" fillId="18" borderId="74" xfId="9" applyNumberFormat="1" applyFont="1" applyFill="1" applyBorder="1" applyAlignment="1">
      <alignment horizontal="center" vertical="top" shrinkToFit="1"/>
    </xf>
    <xf numFmtId="182" fontId="47" fillId="0" borderId="74" xfId="9" applyNumberFormat="1" applyFont="1" applyBorder="1" applyAlignment="1">
      <alignment horizontal="center" vertical="top" shrinkToFit="1"/>
    </xf>
    <xf numFmtId="182" fontId="47" fillId="13" borderId="74" xfId="9" applyNumberFormat="1" applyFont="1" applyFill="1" applyBorder="1" applyAlignment="1">
      <alignment horizontal="center" vertical="top" shrinkToFit="1"/>
    </xf>
    <xf numFmtId="182" fontId="47" fillId="17" borderId="74" xfId="9" applyNumberFormat="1" applyFont="1" applyFill="1" applyBorder="1" applyAlignment="1">
      <alignment horizontal="center" vertical="top" shrinkToFit="1"/>
    </xf>
    <xf numFmtId="0" fontId="48" fillId="0" borderId="85" xfId="9" applyFont="1" applyBorder="1" applyAlignment="1">
      <alignment horizontal="right" vertical="top" wrapText="1"/>
    </xf>
    <xf numFmtId="182" fontId="50" fillId="0" borderId="84" xfId="9" applyNumberFormat="1" applyFont="1" applyBorder="1" applyAlignment="1">
      <alignment horizontal="center" vertical="top" shrinkToFit="1"/>
    </xf>
    <xf numFmtId="164" fontId="6" fillId="21" borderId="4" xfId="0" applyNumberFormat="1" applyFont="1" applyFill="1" applyBorder="1" applyAlignment="1">
      <alignment horizontal="center" vertical="center" wrapText="1"/>
    </xf>
    <xf numFmtId="164" fontId="7" fillId="21" borderId="4" xfId="0" applyNumberFormat="1" applyFont="1" applyFill="1" applyBorder="1" applyAlignment="1">
      <alignment horizontal="left" vertical="center"/>
    </xf>
    <xf numFmtId="164" fontId="6" fillId="21" borderId="4" xfId="0" applyNumberFormat="1" applyFont="1" applyFill="1" applyBorder="1" applyAlignment="1">
      <alignment horizontal="left" vertical="center" wrapText="1"/>
    </xf>
    <xf numFmtId="164" fontId="6" fillId="21" borderId="1" xfId="0" applyNumberFormat="1" applyFont="1" applyFill="1" applyBorder="1" applyAlignment="1">
      <alignment horizontal="center" vertical="center" wrapText="1"/>
    </xf>
    <xf numFmtId="0" fontId="6" fillId="21" borderId="3" xfId="0" applyFont="1" applyFill="1" applyBorder="1" applyAlignment="1">
      <alignment horizontal="center" vertical="center" wrapText="1"/>
    </xf>
    <xf numFmtId="0" fontId="6" fillId="21" borderId="3" xfId="0" applyFont="1" applyFill="1" applyBorder="1" applyAlignment="1">
      <alignment horizontal="left" vertical="center" wrapText="1"/>
    </xf>
    <xf numFmtId="165" fontId="7" fillId="21" borderId="22" xfId="4" applyNumberFormat="1" applyFont="1" applyFill="1" applyBorder="1" applyAlignment="1">
      <alignment horizontal="right" vertical="center" wrapText="1"/>
    </xf>
    <xf numFmtId="10" fontId="11" fillId="21" borderId="51" xfId="0" applyNumberFormat="1" applyFont="1" applyFill="1" applyBorder="1" applyAlignment="1">
      <alignment horizontal="center" vertical="center"/>
    </xf>
    <xf numFmtId="10" fontId="11" fillId="22" borderId="55" xfId="0" applyNumberFormat="1" applyFont="1" applyFill="1" applyBorder="1" applyAlignment="1">
      <alignment horizontal="center" vertical="center"/>
    </xf>
  </cellXfs>
  <cellStyles count="11">
    <cellStyle name="Moeda" xfId="1" builtinId="4"/>
    <cellStyle name="Moeda 2" xfId="10" xr:uid="{5628BD53-00EB-4FB4-A5B0-254E6064887E}"/>
    <cellStyle name="Normal" xfId="0" builtinId="0"/>
    <cellStyle name="Normal 2" xfId="3" xr:uid="{2FF0BCF9-6204-44D6-9651-F3FC7C682F48}"/>
    <cellStyle name="Normal 3" xfId="4" xr:uid="{6EB59B74-B260-4F39-A55F-3AA958C7B6BD}"/>
    <cellStyle name="Normal 4" xfId="5" xr:uid="{EDB86ED7-1847-4A86-9B9E-51A10C64A44B}"/>
    <cellStyle name="Normal 5" xfId="6" xr:uid="{72A84A56-0D03-431D-AF18-C1277C70DA4E}"/>
    <cellStyle name="Normal 6" xfId="7" xr:uid="{DA1701E3-293E-4A1E-AE21-9CED729C1B3E}"/>
    <cellStyle name="Normal 7" xfId="8" xr:uid="{C4DE8827-279D-4309-9F6C-0609DC7A577E}"/>
    <cellStyle name="Normal 8" xfId="9" xr:uid="{E0D61A62-F4D4-4271-8D44-9C2950597F62}"/>
    <cellStyle name="Porcentagem" xfId="2" builtinId="5"/>
  </cellStyles>
  <dxfs count="0"/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20" Type="http://customschemas.google.com/relationships/workbookmetadata" Target="metadata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236220</xdr:colOff>
      <xdr:row>18</xdr:row>
      <xdr:rowOff>123825</xdr:rowOff>
    </xdr:from>
    <xdr:ext cx="2449830" cy="35242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93520" y="4200525"/>
          <a:ext cx="2449830" cy="352425"/>
        </a:xfrm>
        <a:prstGeom prst="rect">
          <a:avLst/>
        </a:prstGeom>
        <a:noFill/>
      </xdr:spPr>
    </xdr:pic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BRA%20-%20PE%2036.2025%20LIMPEZA%20URBANA%202025/PROCESSO%20LICITATORIO%20REV.03/LIMPEZA%20URBANA%20-%20PLANILHA%20REV.0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ose%20de%20Arimateia/Downloads/PLANILHA%20-%20DRENAGEM%20-%20OUVIDO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URVA "/>
      <sheetName val="INDICE"/>
      <sheetName val="VARRICAO"/>
      <sheetName val="COLETA VARRICAO"/>
      <sheetName val="COLETA RSU"/>
      <sheetName val="CAPINA"/>
      <sheetName val="PINTURA MEIO FIO"/>
      <sheetName val="COLETA ENTULHOS"/>
      <sheetName val="VÍDEO INSPEÇÃO"/>
      <sheetName val="MANUTENÇÃO BOCA DE LOBO"/>
      <sheetName val="SALÁRIOS"/>
      <sheetName val="BDI"/>
      <sheetName val="ENCARGOS SOCIAIS"/>
      <sheetName val="LEVANTAMENTO DE RU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5">
          <cell r="E15">
            <v>0.2717</v>
          </cell>
        </row>
      </sheetData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EXO III - ESTUDO PRELIMINAR"/>
      <sheetName val="PLANILHA ORÇAMENTÁRIA"/>
      <sheetName val="QUALIFICAÇÃO TÉCNICA"/>
      <sheetName val="COMPOSIÇÕES DE CUSTO"/>
      <sheetName val="MAPA DE COTAÇÃO"/>
      <sheetName val="CONTRATOS DE REF."/>
      <sheetName val="BDI"/>
      <sheetName val="DADOS"/>
    </sheetNames>
    <sheetDataSet>
      <sheetData sheetId="0">
        <row r="29">
          <cell r="C29">
            <v>1243.0906249999998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2">
          <cell r="C2" t="str">
            <v>Abadia de Goiás / GO</v>
          </cell>
        </row>
        <row r="3">
          <cell r="C3" t="str">
            <v>Abadia dos Dourados / MG</v>
          </cell>
        </row>
        <row r="4">
          <cell r="C4" t="str">
            <v>Abaeté / MG</v>
          </cell>
        </row>
        <row r="5">
          <cell r="C5" t="str">
            <v>Abaetetuba / PA</v>
          </cell>
        </row>
        <row r="6">
          <cell r="C6" t="str">
            <v>Abaiara / CE</v>
          </cell>
        </row>
        <row r="7">
          <cell r="C7" t="str">
            <v>Abaíra / BA</v>
          </cell>
        </row>
        <row r="8">
          <cell r="C8" t="str">
            <v>Abatiá / PR</v>
          </cell>
        </row>
        <row r="9">
          <cell r="C9" t="str">
            <v>Abdon Batista / SC</v>
          </cell>
        </row>
        <row r="10">
          <cell r="C10" t="str">
            <v>Abel Figueiredo / PA</v>
          </cell>
        </row>
        <row r="11">
          <cell r="C11" t="str">
            <v>São José do Cedro / SC</v>
          </cell>
        </row>
        <row r="12">
          <cell r="C12" t="str">
            <v>Abre Campo / MG</v>
          </cell>
        </row>
        <row r="13">
          <cell r="C13" t="str">
            <v>Abelardo Luz / SC</v>
          </cell>
        </row>
        <row r="14">
          <cell r="C14" t="str">
            <v>Abreulândia / TO</v>
          </cell>
        </row>
        <row r="15">
          <cell r="C15" t="str">
            <v>Cantagalo / RJ</v>
          </cell>
        </row>
        <row r="16">
          <cell r="C16" t="str">
            <v>Coronel Freitas / SC</v>
          </cell>
        </row>
        <row r="17">
          <cell r="C17" t="str">
            <v>Acajutiba / BA</v>
          </cell>
        </row>
        <row r="18">
          <cell r="C18" t="str">
            <v>Acarape / CE</v>
          </cell>
        </row>
        <row r="19">
          <cell r="C19" t="str">
            <v>Acaraú / CE</v>
          </cell>
        </row>
        <row r="20">
          <cell r="C20" t="str">
            <v>Acari / RN</v>
          </cell>
        </row>
        <row r="21">
          <cell r="C21" t="str">
            <v>Acauã / PI</v>
          </cell>
        </row>
        <row r="22">
          <cell r="C22" t="str">
            <v>Aceguá / RS</v>
          </cell>
        </row>
        <row r="23">
          <cell r="C23" t="str">
            <v>Acrelândia / AC</v>
          </cell>
        </row>
        <row r="24">
          <cell r="C24" t="str">
            <v>Açucena / MG</v>
          </cell>
        </row>
        <row r="25">
          <cell r="C25" t="str">
            <v>Adamantina / SP</v>
          </cell>
        </row>
        <row r="26">
          <cell r="C26" t="str">
            <v>Adolfo / SP</v>
          </cell>
        </row>
        <row r="27">
          <cell r="C27" t="str">
            <v>Adrianópolis / PR</v>
          </cell>
        </row>
        <row r="28">
          <cell r="C28" t="str">
            <v>Adustina / BA</v>
          </cell>
        </row>
        <row r="29">
          <cell r="C29" t="str">
            <v>Afonso Cláudio / ES</v>
          </cell>
        </row>
        <row r="30">
          <cell r="C30" t="str">
            <v>Afrânio / PE</v>
          </cell>
        </row>
        <row r="31">
          <cell r="C31" t="str">
            <v>Afuá / PA</v>
          </cell>
        </row>
        <row r="32">
          <cell r="C32" t="str">
            <v>Agrestina / PE</v>
          </cell>
        </row>
        <row r="33">
          <cell r="C33" t="str">
            <v>Agricolândia / PI</v>
          </cell>
        </row>
        <row r="34">
          <cell r="C34" t="str">
            <v>Agrolândia / SC</v>
          </cell>
        </row>
        <row r="35">
          <cell r="C35" t="str">
            <v>Agronômica / SC</v>
          </cell>
        </row>
        <row r="36">
          <cell r="C36" t="str">
            <v>Ariquemes / RO</v>
          </cell>
        </row>
        <row r="37">
          <cell r="C37" t="str">
            <v>Água Boa / MG</v>
          </cell>
        </row>
        <row r="38">
          <cell r="C38" t="str">
            <v>Água Boa / MT</v>
          </cell>
        </row>
        <row r="39">
          <cell r="C39" t="str">
            <v>Água Branca / AL</v>
          </cell>
        </row>
        <row r="40">
          <cell r="C40" t="str">
            <v>Água Branca / PB</v>
          </cell>
        </row>
        <row r="41">
          <cell r="C41" t="str">
            <v>Água Branca / PI</v>
          </cell>
        </row>
        <row r="42">
          <cell r="C42" t="str">
            <v>Água Clara / MS</v>
          </cell>
        </row>
        <row r="43">
          <cell r="C43" t="str">
            <v>Água Comprida / MG</v>
          </cell>
        </row>
        <row r="44">
          <cell r="C44" t="str">
            <v>Água Doce / SC</v>
          </cell>
        </row>
        <row r="45">
          <cell r="C45" t="str">
            <v>Pomerode / SC</v>
          </cell>
        </row>
        <row r="46">
          <cell r="C46" t="str">
            <v>Água Fria / BA</v>
          </cell>
        </row>
        <row r="47">
          <cell r="C47" t="str">
            <v>Água Fria de Goiás / GO</v>
          </cell>
        </row>
        <row r="48">
          <cell r="C48" t="str">
            <v>Água Nova / RN</v>
          </cell>
        </row>
        <row r="49">
          <cell r="C49" t="str">
            <v>Água Santa / RS</v>
          </cell>
        </row>
        <row r="50">
          <cell r="C50" t="str">
            <v>Aguaí / SP</v>
          </cell>
        </row>
        <row r="51">
          <cell r="C51" t="str">
            <v>Aguanil / MG</v>
          </cell>
        </row>
        <row r="52">
          <cell r="C52" t="str">
            <v>Águas Belas / PE</v>
          </cell>
        </row>
        <row r="53">
          <cell r="C53" t="str">
            <v>Cocal do Sul / SC</v>
          </cell>
        </row>
        <row r="54">
          <cell r="C54" t="str">
            <v>Águas de Chapecó / SC</v>
          </cell>
        </row>
        <row r="55">
          <cell r="C55" t="str">
            <v>Águas de Lindóia / SP</v>
          </cell>
        </row>
        <row r="56">
          <cell r="C56" t="str">
            <v>Navegantes / SC</v>
          </cell>
        </row>
        <row r="57">
          <cell r="C57" t="str">
            <v>Águas de São Pedro / SP</v>
          </cell>
        </row>
        <row r="58">
          <cell r="C58" t="str">
            <v>Águas Formosas / MG</v>
          </cell>
        </row>
        <row r="59">
          <cell r="C59" t="str">
            <v>Águas Frias / SC</v>
          </cell>
        </row>
        <row r="60">
          <cell r="C60" t="str">
            <v>Águas Lindas de Goiás / GO</v>
          </cell>
        </row>
        <row r="61">
          <cell r="C61" t="str">
            <v>Águas Mornas / SC</v>
          </cell>
        </row>
        <row r="62">
          <cell r="C62" t="str">
            <v>Águas Vermelhas / MG</v>
          </cell>
        </row>
        <row r="63">
          <cell r="C63" t="str">
            <v>Agudo / RS</v>
          </cell>
        </row>
        <row r="64">
          <cell r="C64" t="str">
            <v>Nova Módica / MG</v>
          </cell>
        </row>
        <row r="65">
          <cell r="C65" t="str">
            <v>Agudos do Sul / PR</v>
          </cell>
        </row>
        <row r="66">
          <cell r="C66" t="str">
            <v>Águia Branca / ES</v>
          </cell>
        </row>
        <row r="67">
          <cell r="C67" t="str">
            <v>Aguiar / PB</v>
          </cell>
        </row>
        <row r="68">
          <cell r="C68" t="str">
            <v>Aguiarnópolis / TO</v>
          </cell>
        </row>
        <row r="69">
          <cell r="C69" t="str">
            <v>Luiz Alves / SC</v>
          </cell>
        </row>
        <row r="70">
          <cell r="C70" t="str">
            <v>Aiquara / BA</v>
          </cell>
        </row>
        <row r="71">
          <cell r="C71" t="str">
            <v>Aiuaba / CE</v>
          </cell>
        </row>
        <row r="72">
          <cell r="C72" t="str">
            <v>Aiuruoca / MG</v>
          </cell>
        </row>
        <row r="73">
          <cell r="C73" t="str">
            <v>Camboriú / SC</v>
          </cell>
        </row>
        <row r="74">
          <cell r="C74" t="str">
            <v>Alagoa / MG</v>
          </cell>
        </row>
        <row r="75">
          <cell r="C75" t="str">
            <v>Alagoa Grande / PB</v>
          </cell>
        </row>
        <row r="76">
          <cell r="C76" t="str">
            <v>Alagoinha / PB</v>
          </cell>
        </row>
        <row r="77">
          <cell r="C77" t="str">
            <v>Alagoinha / PE</v>
          </cell>
        </row>
        <row r="78">
          <cell r="C78" t="str">
            <v>Alagoinha do Piauí / PI</v>
          </cell>
        </row>
        <row r="79">
          <cell r="C79" t="str">
            <v>Apiúna / SC</v>
          </cell>
        </row>
        <row r="80">
          <cell r="C80" t="str">
            <v>Alambari / SP</v>
          </cell>
        </row>
        <row r="81">
          <cell r="C81" t="str">
            <v>Albertina / MG</v>
          </cell>
        </row>
        <row r="82">
          <cell r="C82" t="str">
            <v>Alcântaras / CE</v>
          </cell>
        </row>
        <row r="83">
          <cell r="C83" t="str">
            <v>Alcantil / PB</v>
          </cell>
        </row>
        <row r="84">
          <cell r="C84" t="str">
            <v>Alcinópolis / MS</v>
          </cell>
        </row>
        <row r="85">
          <cell r="C85" t="str">
            <v>Alcobaça / BA</v>
          </cell>
        </row>
        <row r="86">
          <cell r="C86" t="str">
            <v>Balsas / MA</v>
          </cell>
        </row>
        <row r="87">
          <cell r="C87" t="str">
            <v>Alecrim / RS</v>
          </cell>
        </row>
        <row r="88">
          <cell r="C88" t="str">
            <v>Alegre / ES</v>
          </cell>
        </row>
        <row r="89">
          <cell r="C89" t="str">
            <v>São Sebastião do Caí / RS</v>
          </cell>
        </row>
        <row r="90">
          <cell r="C90" t="str">
            <v>Alegrete do Piauí / PI</v>
          </cell>
        </row>
        <row r="91">
          <cell r="C91" t="str">
            <v>Alegria / RS</v>
          </cell>
        </row>
        <row r="92">
          <cell r="C92" t="str">
            <v>Alenquer / PA</v>
          </cell>
        </row>
        <row r="93">
          <cell r="C93" t="str">
            <v>Alexandria / RN</v>
          </cell>
        </row>
        <row r="94">
          <cell r="C94" t="str">
            <v>Alexânia / GO</v>
          </cell>
        </row>
        <row r="95">
          <cell r="C95" t="str">
            <v>Alfenas / MG</v>
          </cell>
        </row>
        <row r="96">
          <cell r="C96" t="str">
            <v>Pinhais / PR</v>
          </cell>
        </row>
        <row r="97">
          <cell r="C97" t="str">
            <v>Alfredo Marcondes / SP</v>
          </cell>
        </row>
        <row r="98">
          <cell r="C98" t="str">
            <v>Alfredo Vasconcelos / MG</v>
          </cell>
        </row>
        <row r="99">
          <cell r="C99" t="str">
            <v>Alfredo Wagner / SC</v>
          </cell>
        </row>
        <row r="100">
          <cell r="C100" t="str">
            <v>Algodão de Jandaíra / PB</v>
          </cell>
        </row>
        <row r="101">
          <cell r="C101" t="str">
            <v>Alhandra / PB</v>
          </cell>
        </row>
        <row r="102">
          <cell r="C102" t="str">
            <v>Paulo Lopes / SC</v>
          </cell>
        </row>
        <row r="103">
          <cell r="C103" t="str">
            <v>Aliança do Tocantins / TO</v>
          </cell>
        </row>
        <row r="104">
          <cell r="C104" t="str">
            <v>Almas / TO</v>
          </cell>
        </row>
        <row r="105">
          <cell r="C105" t="str">
            <v>Almeirim / PA</v>
          </cell>
        </row>
        <row r="106">
          <cell r="C106" t="str">
            <v>Almenara / MG</v>
          </cell>
        </row>
        <row r="107">
          <cell r="C107" t="str">
            <v>Almino Afonso / RN</v>
          </cell>
        </row>
        <row r="108">
          <cell r="C108" t="str">
            <v>Almirante Tamandaré / PR</v>
          </cell>
        </row>
        <row r="109">
          <cell r="C109" t="str">
            <v>Almirante Tamandaré do Sul / RS</v>
          </cell>
        </row>
        <row r="110">
          <cell r="C110" t="str">
            <v>Duque de Caxias / RJ</v>
          </cell>
        </row>
        <row r="111">
          <cell r="C111" t="str">
            <v>Alpestre / RS</v>
          </cell>
        </row>
        <row r="112">
          <cell r="C112" t="str">
            <v>Alpinópolis / MG</v>
          </cell>
        </row>
        <row r="113">
          <cell r="C113" t="str">
            <v>Alta Floresta / MT</v>
          </cell>
        </row>
        <row r="114">
          <cell r="C114" t="str">
            <v>Alta Floresta D Oeste / RO</v>
          </cell>
        </row>
        <row r="115">
          <cell r="C115" t="str">
            <v>Altamira / PA</v>
          </cell>
        </row>
        <row r="116">
          <cell r="C116" t="str">
            <v>Imperatriz / MA</v>
          </cell>
        </row>
        <row r="117">
          <cell r="C117" t="str">
            <v>Altamira do Paraná / PR</v>
          </cell>
        </row>
        <row r="118">
          <cell r="C118" t="str">
            <v>Altaneira / CE</v>
          </cell>
        </row>
        <row r="119">
          <cell r="C119" t="str">
            <v>Alterosa / MG</v>
          </cell>
        </row>
        <row r="120">
          <cell r="C120" t="str">
            <v>Altinho / PE</v>
          </cell>
        </row>
        <row r="121">
          <cell r="C121" t="str">
            <v>Altinópolis / SP</v>
          </cell>
        </row>
        <row r="122">
          <cell r="C122" t="str">
            <v>Alto Alegre / RS</v>
          </cell>
        </row>
        <row r="123">
          <cell r="C123" t="str">
            <v>Alto Alegre / SP</v>
          </cell>
        </row>
        <row r="124">
          <cell r="C124" t="str">
            <v>Açailândia / MA</v>
          </cell>
        </row>
        <row r="125">
          <cell r="C125" t="str">
            <v>Paço do Lumiar / MA</v>
          </cell>
        </row>
        <row r="126">
          <cell r="C126" t="str">
            <v>Alto Alegre dos Parecis / RO</v>
          </cell>
        </row>
        <row r="127">
          <cell r="C127" t="str">
            <v>Alto Araguaia / MT</v>
          </cell>
        </row>
        <row r="128">
          <cell r="C128" t="str">
            <v>Turvo / SC</v>
          </cell>
        </row>
        <row r="129">
          <cell r="C129" t="str">
            <v>Alto Caparaó / MG</v>
          </cell>
        </row>
        <row r="130">
          <cell r="C130" t="str">
            <v>Braço do Norte / SC</v>
          </cell>
        </row>
        <row r="131">
          <cell r="C131" t="str">
            <v>Alto Feliz / RS</v>
          </cell>
        </row>
        <row r="132">
          <cell r="C132" t="str">
            <v>Alto Garças / MT</v>
          </cell>
        </row>
        <row r="133">
          <cell r="C133" t="str">
            <v>Alto Horizonte / GO</v>
          </cell>
        </row>
        <row r="134">
          <cell r="C134" t="str">
            <v>Contenda / PR</v>
          </cell>
        </row>
        <row r="135">
          <cell r="C135" t="str">
            <v>Alto Paraíso / PR</v>
          </cell>
        </row>
        <row r="136">
          <cell r="C136" t="str">
            <v>Alto Paraíso / RO</v>
          </cell>
        </row>
        <row r="137">
          <cell r="C137" t="str">
            <v>Alto Paraíso de Goiás / GO</v>
          </cell>
        </row>
        <row r="138">
          <cell r="C138" t="str">
            <v>Alto Paraná / PR</v>
          </cell>
        </row>
        <row r="139">
          <cell r="C139" t="str">
            <v>Erval Velho / SC</v>
          </cell>
        </row>
        <row r="140">
          <cell r="C140" t="str">
            <v>Alto Piquiri / PR</v>
          </cell>
        </row>
        <row r="141">
          <cell r="C141" t="str">
            <v>Zortéa / SC</v>
          </cell>
        </row>
        <row r="142">
          <cell r="C142" t="str">
            <v>Alto Rio Novo / ES</v>
          </cell>
        </row>
        <row r="143">
          <cell r="C143" t="str">
            <v>Alto Santo / CE</v>
          </cell>
        </row>
        <row r="144">
          <cell r="C144" t="str">
            <v>Alto Taquari / MT</v>
          </cell>
        </row>
        <row r="145">
          <cell r="C145" t="str">
            <v>Altônia / PR</v>
          </cell>
        </row>
        <row r="146">
          <cell r="C146" t="str">
            <v>Altos / PI</v>
          </cell>
        </row>
        <row r="147">
          <cell r="C147" t="str">
            <v>Alumínio / SP</v>
          </cell>
        </row>
        <row r="148">
          <cell r="C148" t="str">
            <v>Alvarenga / MG</v>
          </cell>
        </row>
        <row r="149">
          <cell r="C149" t="str">
            <v>Álvares Florence / SP</v>
          </cell>
        </row>
        <row r="150">
          <cell r="C150" t="str">
            <v>Álvares Machado / SP</v>
          </cell>
        </row>
        <row r="151">
          <cell r="C151" t="str">
            <v>Álvaro de Carvalho / SP</v>
          </cell>
        </row>
        <row r="152">
          <cell r="C152" t="str">
            <v>Alvinlândia / SP</v>
          </cell>
        </row>
        <row r="153">
          <cell r="C153" t="str">
            <v>Alvinópolis / MG</v>
          </cell>
        </row>
        <row r="154">
          <cell r="C154" t="str">
            <v>Campo Alegre / SC</v>
          </cell>
        </row>
        <row r="155">
          <cell r="C155" t="str">
            <v>Alvorada / TO</v>
          </cell>
        </row>
        <row r="156">
          <cell r="C156" t="str">
            <v>Alvorada de Minas / MG</v>
          </cell>
        </row>
        <row r="157">
          <cell r="C157" t="str">
            <v>Alvorada do Gurguéia / PI</v>
          </cell>
        </row>
        <row r="158">
          <cell r="C158" t="str">
            <v>Alvorada do Norte / GO</v>
          </cell>
        </row>
        <row r="159">
          <cell r="C159" t="str">
            <v>Alvorada do Sul / PR</v>
          </cell>
        </row>
        <row r="160">
          <cell r="C160" t="str">
            <v>Amajari / RR</v>
          </cell>
        </row>
        <row r="161">
          <cell r="C161" t="str">
            <v>Amambai / MS</v>
          </cell>
        </row>
        <row r="162">
          <cell r="C162" t="str">
            <v>Amapá / AP</v>
          </cell>
        </row>
        <row r="163">
          <cell r="C163" t="str">
            <v>Amaporã / PR</v>
          </cell>
        </row>
        <row r="164">
          <cell r="C164" t="str">
            <v>Amaraji / PE</v>
          </cell>
        </row>
        <row r="165">
          <cell r="C165" t="str">
            <v>Amaral Ferrador / RS</v>
          </cell>
        </row>
        <row r="166">
          <cell r="C166" t="str">
            <v>Amaralina / GO</v>
          </cell>
        </row>
        <row r="167">
          <cell r="C167" t="str">
            <v>Amarante / PI</v>
          </cell>
        </row>
        <row r="168">
          <cell r="C168" t="str">
            <v>Amargosa / BA</v>
          </cell>
        </row>
        <row r="169">
          <cell r="C169" t="str">
            <v>Amélia Rodrigues / BA</v>
          </cell>
        </row>
        <row r="170">
          <cell r="C170" t="str">
            <v>América Dourada / BA</v>
          </cell>
        </row>
        <row r="171">
          <cell r="C171" t="str">
            <v>Campo Bom / RS</v>
          </cell>
        </row>
        <row r="172">
          <cell r="C172" t="str">
            <v>Americano do Brasil / GO</v>
          </cell>
        </row>
        <row r="173">
          <cell r="C173" t="str">
            <v>Rio do Oeste / SC</v>
          </cell>
        </row>
        <row r="174">
          <cell r="C174" t="str">
            <v>Américo de Campos / SP</v>
          </cell>
        </row>
        <row r="175">
          <cell r="C175" t="str">
            <v>Ametista do Sul / RS</v>
          </cell>
        </row>
        <row r="176">
          <cell r="C176" t="str">
            <v>Braço do Trombudo / SC</v>
          </cell>
        </row>
        <row r="177">
          <cell r="C177" t="str">
            <v>Amorinópolis / GO</v>
          </cell>
        </row>
        <row r="178">
          <cell r="C178" t="str">
            <v>Amparo / PB</v>
          </cell>
        </row>
        <row r="179">
          <cell r="C179" t="str">
            <v>Amparo / SP</v>
          </cell>
        </row>
        <row r="180">
          <cell r="C180" t="str">
            <v>Amparo de São Francisco / SE</v>
          </cell>
        </row>
        <row r="181">
          <cell r="C181" t="str">
            <v>Amparo do Serra / MG</v>
          </cell>
        </row>
        <row r="182">
          <cell r="C182" t="str">
            <v>Ampére / PR</v>
          </cell>
        </row>
        <row r="183">
          <cell r="C183" t="str">
            <v>Anagé / BA</v>
          </cell>
        </row>
        <row r="184">
          <cell r="C184" t="str">
            <v>Anahy / PR</v>
          </cell>
        </row>
        <row r="185">
          <cell r="C185" t="str">
            <v>Anajás / PA</v>
          </cell>
        </row>
        <row r="186">
          <cell r="C186" t="str">
            <v>São Domingos do Maranhão / MA</v>
          </cell>
        </row>
        <row r="187">
          <cell r="C187" t="str">
            <v>Analândia / SP</v>
          </cell>
        </row>
        <row r="188">
          <cell r="C188" t="str">
            <v>Ananás / TO</v>
          </cell>
        </row>
        <row r="189">
          <cell r="C189" t="str">
            <v>Ananindeua / PA</v>
          </cell>
        </row>
        <row r="190">
          <cell r="C190" t="str">
            <v>Anápolis / GO</v>
          </cell>
        </row>
        <row r="191">
          <cell r="C191" t="str">
            <v>Anapu / PA</v>
          </cell>
        </row>
        <row r="192">
          <cell r="C192" t="str">
            <v>São José de Ribamar / MA</v>
          </cell>
        </row>
        <row r="193">
          <cell r="C193" t="str">
            <v>São Gabriel da Palha / ES</v>
          </cell>
        </row>
        <row r="194">
          <cell r="C194" t="str">
            <v>Anaurilândia / MS</v>
          </cell>
        </row>
        <row r="195">
          <cell r="C195" t="str">
            <v>Anchieta / ES</v>
          </cell>
        </row>
        <row r="196">
          <cell r="C196" t="str">
            <v>Anchieta / SC</v>
          </cell>
        </row>
        <row r="197">
          <cell r="C197" t="str">
            <v>Andaraí / BA</v>
          </cell>
        </row>
        <row r="198">
          <cell r="C198" t="str">
            <v>Andirá / PR</v>
          </cell>
        </row>
        <row r="199">
          <cell r="C199" t="str">
            <v>Andorinha / BA</v>
          </cell>
        </row>
        <row r="200">
          <cell r="C200" t="str">
            <v>Andradas / MG</v>
          </cell>
        </row>
        <row r="201">
          <cell r="C201" t="str">
            <v>Andradina / SP</v>
          </cell>
        </row>
        <row r="202">
          <cell r="C202" t="str">
            <v>André da Rocha / RS</v>
          </cell>
        </row>
        <row r="203">
          <cell r="C203" t="str">
            <v>Andrelândia / MG</v>
          </cell>
        </row>
        <row r="204">
          <cell r="C204" t="str">
            <v>Angatuba / SP</v>
          </cell>
        </row>
        <row r="205">
          <cell r="C205" t="str">
            <v>Angelândia / MG</v>
          </cell>
        </row>
        <row r="206">
          <cell r="C206" t="str">
            <v>Angélica / MS</v>
          </cell>
        </row>
        <row r="207">
          <cell r="C207" t="str">
            <v>Angelina / SC</v>
          </cell>
        </row>
        <row r="208">
          <cell r="C208" t="str">
            <v>Angical / BA</v>
          </cell>
        </row>
        <row r="209">
          <cell r="C209" t="str">
            <v>Angical do Piauí / PI</v>
          </cell>
        </row>
        <row r="210">
          <cell r="C210" t="str">
            <v>Angico / TO</v>
          </cell>
        </row>
        <row r="211">
          <cell r="C211" t="str">
            <v>Angra dos Reis / RJ</v>
          </cell>
        </row>
        <row r="212">
          <cell r="C212" t="str">
            <v>Anguera / BA</v>
          </cell>
        </row>
        <row r="213">
          <cell r="C213" t="str">
            <v>Ângulo / PR</v>
          </cell>
        </row>
        <row r="214">
          <cell r="C214" t="str">
            <v>Anhanguera / GO</v>
          </cell>
        </row>
        <row r="215">
          <cell r="C215" t="str">
            <v>Anhembi / SP</v>
          </cell>
        </row>
        <row r="216">
          <cell r="C216" t="str">
            <v>Anhumas / SP</v>
          </cell>
        </row>
        <row r="217">
          <cell r="C217" t="str">
            <v>Anicuns / GO</v>
          </cell>
        </row>
        <row r="218">
          <cell r="C218" t="str">
            <v>Anísio de Abreu / PI</v>
          </cell>
        </row>
        <row r="219">
          <cell r="C219" t="str">
            <v>Anitápolis / SC</v>
          </cell>
        </row>
        <row r="220">
          <cell r="C220" t="str">
            <v>Anori / AM</v>
          </cell>
        </row>
        <row r="221">
          <cell r="C221" t="str">
            <v>Anta Gorda / RS</v>
          </cell>
        </row>
        <row r="222">
          <cell r="C222" t="str">
            <v>Antas / BA</v>
          </cell>
        </row>
        <row r="223">
          <cell r="C223" t="str">
            <v>Antonina / PR</v>
          </cell>
        </row>
        <row r="224">
          <cell r="C224" t="str">
            <v>Antonina do Norte / CE</v>
          </cell>
        </row>
        <row r="225">
          <cell r="C225" t="str">
            <v>Antônio Almeida / PI</v>
          </cell>
        </row>
        <row r="226">
          <cell r="C226" t="str">
            <v>Antônio Cardoso / BA</v>
          </cell>
        </row>
        <row r="227">
          <cell r="C227" t="str">
            <v>Antônio Carlos / MG</v>
          </cell>
        </row>
        <row r="228">
          <cell r="C228" t="str">
            <v>Cordeiro / RJ</v>
          </cell>
        </row>
        <row r="229">
          <cell r="C229" t="str">
            <v>Antônio Gonçalves / BA</v>
          </cell>
        </row>
        <row r="230">
          <cell r="C230" t="str">
            <v>Antônio João / MS</v>
          </cell>
        </row>
        <row r="231">
          <cell r="C231" t="str">
            <v>Antônio Martins / RN</v>
          </cell>
        </row>
        <row r="232">
          <cell r="C232" t="str">
            <v>Antônio Olinto / PR</v>
          </cell>
        </row>
        <row r="233">
          <cell r="C233" t="str">
            <v>Antônio Prado / RS</v>
          </cell>
        </row>
        <row r="234">
          <cell r="C234" t="str">
            <v>Antônio Prado de Minas / MG</v>
          </cell>
        </row>
        <row r="235">
          <cell r="C235" t="str">
            <v>Aparecida / PB</v>
          </cell>
        </row>
        <row r="236">
          <cell r="C236" t="str">
            <v>Pimenta Bueno / RO</v>
          </cell>
        </row>
        <row r="237">
          <cell r="C237" t="str">
            <v>Aparecida D Oeste / SP</v>
          </cell>
        </row>
        <row r="238">
          <cell r="C238" t="str">
            <v>Canoas / RS</v>
          </cell>
        </row>
        <row r="239">
          <cell r="C239" t="str">
            <v>Aparecida do Rio Doce / GO</v>
          </cell>
        </row>
        <row r="240">
          <cell r="C240" t="str">
            <v>Aparecida do Rio Negro / TO</v>
          </cell>
        </row>
        <row r="241">
          <cell r="C241" t="str">
            <v>Aparecida do Taboado / MS</v>
          </cell>
        </row>
        <row r="242">
          <cell r="C242" t="str">
            <v>Aperibé / RJ</v>
          </cell>
        </row>
        <row r="243">
          <cell r="C243" t="str">
            <v>Apiacás / MT</v>
          </cell>
        </row>
        <row r="244">
          <cell r="C244" t="str">
            <v>Apiaí / SP</v>
          </cell>
        </row>
        <row r="245">
          <cell r="C245" t="str">
            <v>Paim Filho / RS</v>
          </cell>
        </row>
        <row r="246">
          <cell r="C246" t="str">
            <v>Apodi / RN</v>
          </cell>
        </row>
        <row r="247">
          <cell r="C247" t="str">
            <v>Aporé / GO</v>
          </cell>
        </row>
        <row r="248">
          <cell r="C248" t="str">
            <v>Apucarana / PR</v>
          </cell>
        </row>
        <row r="249">
          <cell r="C249" t="str">
            <v>Apuí / AM</v>
          </cell>
        </row>
        <row r="250">
          <cell r="C250" t="str">
            <v>Aquidabã / SE</v>
          </cell>
        </row>
        <row r="251">
          <cell r="C251" t="str">
            <v>Rio Negrinho / SC</v>
          </cell>
        </row>
        <row r="252">
          <cell r="C252" t="str">
            <v>Aquiraz / CE</v>
          </cell>
        </row>
        <row r="253">
          <cell r="C253" t="str">
            <v>Arabutã / SC</v>
          </cell>
        </row>
        <row r="254">
          <cell r="C254" t="str">
            <v>Araçaí / MG</v>
          </cell>
        </row>
        <row r="255">
          <cell r="C255" t="str">
            <v>Portão / RS</v>
          </cell>
        </row>
        <row r="256">
          <cell r="C256" t="str">
            <v>Araçariguama / SP</v>
          </cell>
        </row>
        <row r="257">
          <cell r="C257" t="str">
            <v>Aracati / CE</v>
          </cell>
        </row>
        <row r="258">
          <cell r="C258" t="str">
            <v>Aracatu / BA</v>
          </cell>
        </row>
        <row r="259">
          <cell r="C259" t="str">
            <v>Araçatuba / SP</v>
          </cell>
        </row>
        <row r="260">
          <cell r="C260" t="str">
            <v>Araci / BA</v>
          </cell>
        </row>
        <row r="261">
          <cell r="C261" t="str">
            <v>Aracitaba / MG</v>
          </cell>
        </row>
        <row r="262">
          <cell r="C262" t="str">
            <v>Aracoiaba / CE</v>
          </cell>
        </row>
        <row r="263">
          <cell r="C263" t="str">
            <v>Araçoiaba / PE</v>
          </cell>
        </row>
        <row r="264">
          <cell r="C264" t="str">
            <v>Dracena / SP</v>
          </cell>
        </row>
        <row r="265">
          <cell r="C265" t="str">
            <v>Blumenau / SC</v>
          </cell>
        </row>
        <row r="266">
          <cell r="C266" t="str">
            <v>Araçu / GO</v>
          </cell>
        </row>
        <row r="267">
          <cell r="C267" t="str">
            <v>Araçuaí / MG</v>
          </cell>
        </row>
        <row r="268">
          <cell r="C268" t="str">
            <v>Aragoiânia / GO</v>
          </cell>
        </row>
        <row r="269">
          <cell r="C269" t="str">
            <v>Araguacema / TO</v>
          </cell>
        </row>
        <row r="270">
          <cell r="C270" t="str">
            <v>Araguaiana / MT</v>
          </cell>
        </row>
        <row r="271">
          <cell r="C271" t="str">
            <v>Nova Londrina / PR</v>
          </cell>
        </row>
        <row r="272">
          <cell r="C272" t="str">
            <v>Araguainha / MT</v>
          </cell>
        </row>
        <row r="273">
          <cell r="C273" t="str">
            <v>Matinha / MA</v>
          </cell>
        </row>
        <row r="274">
          <cell r="C274" t="str">
            <v>Araguanã / TO</v>
          </cell>
        </row>
        <row r="275">
          <cell r="C275" t="str">
            <v>Araguari / MG</v>
          </cell>
        </row>
        <row r="276">
          <cell r="C276" t="str">
            <v>Araguatins / TO</v>
          </cell>
        </row>
        <row r="277">
          <cell r="C277" t="str">
            <v>Morros / MA</v>
          </cell>
        </row>
        <row r="278">
          <cell r="C278" t="str">
            <v>Aral Moreira / MS</v>
          </cell>
        </row>
        <row r="279">
          <cell r="C279" t="str">
            <v>Arambaré / RS</v>
          </cell>
        </row>
        <row r="280">
          <cell r="C280" t="str">
            <v>Zé Doca / MA</v>
          </cell>
        </row>
        <row r="281">
          <cell r="C281" t="str">
            <v>Aramina / SP</v>
          </cell>
        </row>
        <row r="282">
          <cell r="C282" t="str">
            <v>Arandu / SP</v>
          </cell>
        </row>
        <row r="283">
          <cell r="C283" t="str">
            <v>Arantina / MG</v>
          </cell>
        </row>
        <row r="284">
          <cell r="C284" t="str">
            <v>Arapeí / SP</v>
          </cell>
        </row>
        <row r="285">
          <cell r="C285" t="str">
            <v>Arapiraca / AL</v>
          </cell>
        </row>
        <row r="286">
          <cell r="C286" t="str">
            <v>Arapoema / TO</v>
          </cell>
        </row>
        <row r="287">
          <cell r="C287" t="str">
            <v>Araponga / MG</v>
          </cell>
        </row>
        <row r="288">
          <cell r="C288" t="str">
            <v>Arapongas / PR</v>
          </cell>
        </row>
        <row r="289">
          <cell r="C289" t="str">
            <v>Araporã / MG</v>
          </cell>
        </row>
        <row r="290">
          <cell r="C290" t="str">
            <v>Arapoti / PR</v>
          </cell>
        </row>
        <row r="291">
          <cell r="C291" t="str">
            <v>Arapuã / PR</v>
          </cell>
        </row>
        <row r="292">
          <cell r="C292" t="str">
            <v>Araputanga / MT</v>
          </cell>
        </row>
        <row r="293">
          <cell r="C293" t="str">
            <v>Araquari / SC</v>
          </cell>
        </row>
        <row r="294">
          <cell r="C294" t="str">
            <v>Arara / PB</v>
          </cell>
        </row>
        <row r="295">
          <cell r="C295" t="str">
            <v>Araranguá / SC</v>
          </cell>
        </row>
        <row r="296">
          <cell r="C296" t="str">
            <v>Mococa / SP</v>
          </cell>
        </row>
        <row r="297">
          <cell r="C297" t="str">
            <v>Araras / SP</v>
          </cell>
        </row>
        <row r="298">
          <cell r="C298" t="str">
            <v>Ararendá / CE</v>
          </cell>
        </row>
        <row r="299">
          <cell r="C299" t="str">
            <v>Caxias / MA</v>
          </cell>
        </row>
        <row r="300">
          <cell r="C300" t="str">
            <v>Araricá / RS</v>
          </cell>
        </row>
        <row r="301">
          <cell r="C301" t="str">
            <v>Araripe / CE</v>
          </cell>
        </row>
        <row r="302">
          <cell r="C302" t="str">
            <v>Araripina / PE</v>
          </cell>
        </row>
        <row r="303">
          <cell r="C303" t="str">
            <v>Araruama / RJ</v>
          </cell>
        </row>
        <row r="304">
          <cell r="C304" t="str">
            <v>Araruna / PB</v>
          </cell>
        </row>
        <row r="305">
          <cell r="C305" t="str">
            <v>Araruna / PR</v>
          </cell>
        </row>
        <row r="306">
          <cell r="C306" t="str">
            <v>Arataca / BA</v>
          </cell>
        </row>
        <row r="307">
          <cell r="C307" t="str">
            <v>Aratuba / CE</v>
          </cell>
        </row>
        <row r="308">
          <cell r="C308" t="str">
            <v>Aratuípe / BA</v>
          </cell>
        </row>
        <row r="309">
          <cell r="C309" t="str">
            <v>Arauá / SE</v>
          </cell>
        </row>
        <row r="310">
          <cell r="C310" t="str">
            <v>Araucária / PR</v>
          </cell>
        </row>
        <row r="311">
          <cell r="C311" t="str">
            <v>Araújos / MG</v>
          </cell>
        </row>
        <row r="312">
          <cell r="C312" t="str">
            <v>Araxá / MG</v>
          </cell>
        </row>
        <row r="313">
          <cell r="C313" t="str">
            <v>Arceburgo / MG</v>
          </cell>
        </row>
        <row r="314">
          <cell r="C314" t="str">
            <v>Arco-Íris / SP</v>
          </cell>
        </row>
        <row r="315">
          <cell r="C315" t="str">
            <v>Arcoverde / PE</v>
          </cell>
        </row>
        <row r="316">
          <cell r="C316" t="str">
            <v>Areal / RJ</v>
          </cell>
        </row>
        <row r="317">
          <cell r="C317" t="str">
            <v>Arealva / SP</v>
          </cell>
        </row>
        <row r="318">
          <cell r="C318" t="str">
            <v>Areia / PB</v>
          </cell>
        </row>
        <row r="319">
          <cell r="C319" t="str">
            <v>Areia Branca / RN</v>
          </cell>
        </row>
        <row r="320">
          <cell r="C320" t="str">
            <v>Areia Branca / SE</v>
          </cell>
        </row>
        <row r="321">
          <cell r="C321" t="str">
            <v>Areia de Baraúnas / PB</v>
          </cell>
        </row>
        <row r="322">
          <cell r="C322" t="str">
            <v>Areias / SP</v>
          </cell>
        </row>
        <row r="323">
          <cell r="C323" t="str">
            <v>Areiópolis / SP</v>
          </cell>
        </row>
        <row r="324">
          <cell r="C324" t="str">
            <v>Arenápolis / MT</v>
          </cell>
        </row>
        <row r="325">
          <cell r="C325" t="str">
            <v>Arenópolis / GO</v>
          </cell>
        </row>
        <row r="326">
          <cell r="C326" t="str">
            <v>Arês / RN</v>
          </cell>
        </row>
        <row r="327">
          <cell r="C327" t="str">
            <v>Aricanduva / MG</v>
          </cell>
        </row>
        <row r="328">
          <cell r="C328" t="str">
            <v>Arinos / MG</v>
          </cell>
        </row>
        <row r="329">
          <cell r="C329" t="str">
            <v>Aripuanã / MT</v>
          </cell>
        </row>
        <row r="330">
          <cell r="C330" t="str">
            <v>Balneário Piçarras / SC</v>
          </cell>
        </row>
        <row r="331">
          <cell r="C331" t="str">
            <v>Ariranha / SP</v>
          </cell>
        </row>
        <row r="332">
          <cell r="C332" t="str">
            <v>Ariranha do Ivaí / PR</v>
          </cell>
        </row>
        <row r="333">
          <cell r="C333" t="str">
            <v>Armação dos Búzios / RJ</v>
          </cell>
        </row>
        <row r="334">
          <cell r="C334" t="str">
            <v>Armazém / SC</v>
          </cell>
        </row>
        <row r="335">
          <cell r="C335" t="str">
            <v>Arneiroz / CE</v>
          </cell>
        </row>
        <row r="336">
          <cell r="C336" t="str">
            <v>Aroazes / PI</v>
          </cell>
        </row>
        <row r="337">
          <cell r="C337" t="str">
            <v>Aroeiras / PB</v>
          </cell>
        </row>
        <row r="338">
          <cell r="C338" t="str">
            <v>Arraial / PI</v>
          </cell>
        </row>
        <row r="339">
          <cell r="C339" t="str">
            <v>Arraial do Cabo / RJ</v>
          </cell>
        </row>
        <row r="340">
          <cell r="C340" t="str">
            <v>Arroio do Meio / RS</v>
          </cell>
        </row>
        <row r="341">
          <cell r="C341" t="str">
            <v>Arroio do Padre / RS</v>
          </cell>
        </row>
        <row r="342">
          <cell r="C342" t="str">
            <v>Arroio do Sal / RS</v>
          </cell>
        </row>
        <row r="343">
          <cell r="C343" t="str">
            <v>Arroio do Tigre / RS</v>
          </cell>
        </row>
        <row r="344">
          <cell r="C344" t="str">
            <v>Arroio dos Ratos / RS</v>
          </cell>
        </row>
        <row r="345">
          <cell r="C345" t="str">
            <v>Arroio Grande / RS</v>
          </cell>
        </row>
        <row r="346">
          <cell r="C346" t="str">
            <v>Arroio Trinta / SC</v>
          </cell>
        </row>
        <row r="347">
          <cell r="C347" t="str">
            <v>Artur Nogueira / SP</v>
          </cell>
        </row>
        <row r="348">
          <cell r="C348" t="str">
            <v>Aruanã / GO</v>
          </cell>
        </row>
        <row r="349">
          <cell r="C349" t="str">
            <v>Arujá / SP</v>
          </cell>
        </row>
        <row r="350">
          <cell r="C350" t="str">
            <v>Arvoredo / SC</v>
          </cell>
        </row>
        <row r="351">
          <cell r="C351" t="str">
            <v>Arvorezinha / RS</v>
          </cell>
        </row>
        <row r="352">
          <cell r="C352" t="str">
            <v>Ascurra / SC</v>
          </cell>
        </row>
        <row r="353">
          <cell r="C353" t="str">
            <v>Aspásia / SP</v>
          </cell>
        </row>
        <row r="354">
          <cell r="C354" t="str">
            <v>Assaí / PR</v>
          </cell>
        </row>
        <row r="355">
          <cell r="C355" t="str">
            <v>Assaré / CE</v>
          </cell>
        </row>
        <row r="356">
          <cell r="C356" t="str">
            <v>Assis / SP</v>
          </cell>
        </row>
        <row r="357">
          <cell r="C357" t="str">
            <v>Assis Brasil / AC</v>
          </cell>
        </row>
        <row r="358">
          <cell r="C358" t="str">
            <v>Assis Chateaubriand / PR</v>
          </cell>
        </row>
        <row r="359">
          <cell r="C359" t="str">
            <v>Corupá / SC</v>
          </cell>
        </row>
        <row r="360">
          <cell r="C360" t="str">
            <v>Astorga / PR</v>
          </cell>
        </row>
        <row r="361">
          <cell r="C361" t="str">
            <v>Atalaia / AL</v>
          </cell>
        </row>
        <row r="362">
          <cell r="C362" t="str">
            <v>Atalaia / PR</v>
          </cell>
        </row>
        <row r="363">
          <cell r="C363" t="str">
            <v>Atalaia do Norte / AM</v>
          </cell>
        </row>
        <row r="364">
          <cell r="C364" t="str">
            <v>Atalanta / SC</v>
          </cell>
        </row>
        <row r="365">
          <cell r="C365" t="str">
            <v>Ataléia / MG</v>
          </cell>
        </row>
        <row r="366">
          <cell r="C366" t="str">
            <v>Atibaia / SP</v>
          </cell>
        </row>
        <row r="367">
          <cell r="C367" t="str">
            <v>Atílio Vivácqua / ES</v>
          </cell>
        </row>
        <row r="368">
          <cell r="C368" t="str">
            <v>Augustinópolis / TO</v>
          </cell>
        </row>
        <row r="369">
          <cell r="C369" t="str">
            <v>Augusto Corrêa / PA</v>
          </cell>
        </row>
        <row r="370">
          <cell r="C370" t="str">
            <v>Augusto de Lima / MG</v>
          </cell>
        </row>
        <row r="371">
          <cell r="C371" t="str">
            <v>Augusto Pestana / RS</v>
          </cell>
        </row>
        <row r="372">
          <cell r="C372" t="str">
            <v>Áurea / RS</v>
          </cell>
        </row>
        <row r="373">
          <cell r="C373" t="str">
            <v>Aurelino Leal / BA</v>
          </cell>
        </row>
        <row r="374">
          <cell r="C374" t="str">
            <v>Aurora / CE</v>
          </cell>
        </row>
        <row r="375">
          <cell r="C375" t="str">
            <v>Aurora / SC</v>
          </cell>
        </row>
        <row r="376">
          <cell r="C376" t="str">
            <v>Aurora do Pará / PA</v>
          </cell>
        </row>
        <row r="377">
          <cell r="C377" t="str">
            <v>Aurora do Tocantins / TO</v>
          </cell>
        </row>
        <row r="378">
          <cell r="C378" t="str">
            <v>Autazes / AM</v>
          </cell>
        </row>
        <row r="379">
          <cell r="C379" t="str">
            <v>Avaí / SP</v>
          </cell>
        </row>
        <row r="380">
          <cell r="C380" t="str">
            <v>Avanhandava / SP</v>
          </cell>
        </row>
        <row r="381">
          <cell r="C381" t="str">
            <v>Avaré / SP</v>
          </cell>
        </row>
        <row r="382">
          <cell r="C382" t="str">
            <v>Aveiro / PA</v>
          </cell>
        </row>
        <row r="383">
          <cell r="C383" t="str">
            <v>Avelino Lopes / PI</v>
          </cell>
        </row>
        <row r="384">
          <cell r="C384" t="str">
            <v>Bacabal / MA</v>
          </cell>
        </row>
        <row r="385">
          <cell r="C385" t="str">
            <v>Babaçulândia / TO</v>
          </cell>
        </row>
        <row r="386">
          <cell r="C386" t="str">
            <v>Santa Luzia / MA</v>
          </cell>
        </row>
        <row r="387">
          <cell r="C387" t="str">
            <v>Lima Campos / MA</v>
          </cell>
        </row>
        <row r="388">
          <cell r="C388" t="str">
            <v>Porto Franco / MA</v>
          </cell>
        </row>
        <row r="389">
          <cell r="C389" t="str">
            <v>Bady Bassitt / SP</v>
          </cell>
        </row>
        <row r="390">
          <cell r="C390" t="str">
            <v>Travesseiro / RS</v>
          </cell>
        </row>
        <row r="391">
          <cell r="C391" t="str">
            <v>Bagé / RS</v>
          </cell>
        </row>
        <row r="392">
          <cell r="C392" t="str">
            <v>Bagre / PA</v>
          </cell>
        </row>
        <row r="393">
          <cell r="C393" t="str">
            <v>Baía Formosa / RN</v>
          </cell>
        </row>
        <row r="394">
          <cell r="C394" t="str">
            <v>Baião / PA</v>
          </cell>
        </row>
        <row r="395">
          <cell r="C395" t="str">
            <v>Baixa Grande / BA</v>
          </cell>
        </row>
        <row r="396">
          <cell r="C396" t="str">
            <v>Baixa Grande do Ribeiro / PI</v>
          </cell>
        </row>
        <row r="397">
          <cell r="C397" t="str">
            <v>Baixio / CE</v>
          </cell>
        </row>
        <row r="398">
          <cell r="C398" t="str">
            <v>Baixo Guandu / ES</v>
          </cell>
        </row>
        <row r="399">
          <cell r="C399" t="str">
            <v>Balbinos / SP</v>
          </cell>
        </row>
        <row r="400">
          <cell r="C400" t="str">
            <v>Baldim / MG</v>
          </cell>
        </row>
        <row r="401">
          <cell r="C401" t="str">
            <v>Balneário Arroio do Silva / SC</v>
          </cell>
        </row>
        <row r="402">
          <cell r="C402" t="str">
            <v>Balneário Barra do Sul / SC</v>
          </cell>
        </row>
        <row r="403">
          <cell r="C403" t="str">
            <v>Cabreúva / SP</v>
          </cell>
        </row>
        <row r="404">
          <cell r="C404" t="str">
            <v>Balneário Gaivota / SC</v>
          </cell>
        </row>
        <row r="405">
          <cell r="C405" t="str">
            <v>Venda Nova do Imigrante / ES</v>
          </cell>
        </row>
        <row r="406">
          <cell r="C406" t="str">
            <v>Balneário Pinhal / RS</v>
          </cell>
        </row>
        <row r="407">
          <cell r="C407" t="str">
            <v>Pirapetinga / MG</v>
          </cell>
        </row>
        <row r="408">
          <cell r="C408" t="str">
            <v>Balsa Nova / PR</v>
          </cell>
        </row>
        <row r="409">
          <cell r="C409" t="str">
            <v>Bálsamo / SP</v>
          </cell>
        </row>
        <row r="410">
          <cell r="C410" t="str">
            <v>Chapadinha / MA</v>
          </cell>
        </row>
        <row r="411">
          <cell r="C411" t="str">
            <v>Bambuí / MG</v>
          </cell>
        </row>
        <row r="412">
          <cell r="C412" t="str">
            <v>Banabuiú / CE</v>
          </cell>
        </row>
        <row r="413">
          <cell r="C413" t="str">
            <v>Ponte Nova / MG</v>
          </cell>
        </row>
        <row r="414">
          <cell r="C414" t="str">
            <v>Bandeira / MG</v>
          </cell>
        </row>
        <row r="415">
          <cell r="C415" t="str">
            <v>Bandeira do Sul / MG</v>
          </cell>
        </row>
        <row r="416">
          <cell r="C416" t="str">
            <v>Bandeirante / SC</v>
          </cell>
        </row>
        <row r="417">
          <cell r="C417" t="str">
            <v>Bandeirantes / MS</v>
          </cell>
        </row>
        <row r="418">
          <cell r="C418" t="str">
            <v>Bandeirantes / PR</v>
          </cell>
        </row>
        <row r="419">
          <cell r="C419" t="str">
            <v>Bandeirantes do Tocantins / TO</v>
          </cell>
        </row>
        <row r="420">
          <cell r="C420" t="str">
            <v>Bannach / PA</v>
          </cell>
        </row>
        <row r="421">
          <cell r="C421" t="str">
            <v>Banzaê / BA</v>
          </cell>
        </row>
        <row r="422">
          <cell r="C422" t="str">
            <v>Barão / RS</v>
          </cell>
        </row>
        <row r="423">
          <cell r="C423" t="str">
            <v>Mirim Doce / SC</v>
          </cell>
        </row>
        <row r="424">
          <cell r="C424" t="str">
            <v>Itaguaí / RJ</v>
          </cell>
        </row>
        <row r="425">
          <cell r="C425" t="str">
            <v>Barão de Cotegipe / RS</v>
          </cell>
        </row>
        <row r="426">
          <cell r="C426" t="str">
            <v>Nina Rodrigues / MA</v>
          </cell>
        </row>
        <row r="427">
          <cell r="C427" t="str">
            <v>Barão de Melgaço / MT</v>
          </cell>
        </row>
        <row r="428">
          <cell r="C428" t="str">
            <v>Barão do Triunfo / RS</v>
          </cell>
        </row>
        <row r="429">
          <cell r="C429" t="str">
            <v>Baraúna / PB</v>
          </cell>
        </row>
        <row r="430">
          <cell r="C430" t="str">
            <v>Baraúna / RN</v>
          </cell>
        </row>
        <row r="431">
          <cell r="C431" t="str">
            <v>Barbacena / MG</v>
          </cell>
        </row>
        <row r="432">
          <cell r="C432" t="str">
            <v>Barbalha / CE</v>
          </cell>
        </row>
        <row r="433">
          <cell r="C433" t="str">
            <v>Barbosa / SP</v>
          </cell>
        </row>
        <row r="434">
          <cell r="C434" t="str">
            <v>Barbosa Ferraz / PR</v>
          </cell>
        </row>
        <row r="435">
          <cell r="C435" t="str">
            <v>Barcarena / PA</v>
          </cell>
        </row>
        <row r="436">
          <cell r="C436" t="str">
            <v>Bariri / SP</v>
          </cell>
        </row>
        <row r="437">
          <cell r="C437" t="str">
            <v>Barra / BA</v>
          </cell>
        </row>
        <row r="438">
          <cell r="C438" t="str">
            <v>Ponta Grossa / PR</v>
          </cell>
        </row>
        <row r="439">
          <cell r="C439" t="str">
            <v>Barra Bonita / SP</v>
          </cell>
        </row>
        <row r="440">
          <cell r="C440" t="str">
            <v>Criciúma / SC</v>
          </cell>
        </row>
        <row r="441">
          <cell r="C441" t="str">
            <v>Barra de Santa Rosa / PB</v>
          </cell>
        </row>
        <row r="442">
          <cell r="C442" t="str">
            <v>Barra de Santana / PB</v>
          </cell>
        </row>
        <row r="443">
          <cell r="C443" t="str">
            <v>Barra de São Francisco / ES</v>
          </cell>
        </row>
        <row r="444">
          <cell r="C444" t="str">
            <v>Volta Redonda / RJ</v>
          </cell>
        </row>
        <row r="445">
          <cell r="C445" t="str">
            <v>Barra de São Miguel / PB</v>
          </cell>
        </row>
        <row r="446">
          <cell r="C446" t="str">
            <v>Barra do Bugres / MT</v>
          </cell>
        </row>
        <row r="447">
          <cell r="C447" t="str">
            <v>Barra do Chapéu / SP</v>
          </cell>
        </row>
        <row r="448">
          <cell r="C448" t="str">
            <v>Barra do Choça / BA</v>
          </cell>
        </row>
        <row r="449">
          <cell r="C449" t="str">
            <v>Barra do Garças / MT</v>
          </cell>
        </row>
        <row r="450">
          <cell r="C450" t="str">
            <v>Barra do Guarita / RS</v>
          </cell>
        </row>
        <row r="451">
          <cell r="C451" t="str">
            <v>Barra do Jacaré / PR</v>
          </cell>
        </row>
        <row r="452">
          <cell r="C452" t="str">
            <v>Barra do Mendes / BA</v>
          </cell>
        </row>
        <row r="453">
          <cell r="C453" t="str">
            <v>Barra do Ouro / TO</v>
          </cell>
        </row>
        <row r="454">
          <cell r="C454" t="str">
            <v>Barra do Piraí / RJ</v>
          </cell>
        </row>
        <row r="455">
          <cell r="C455" t="str">
            <v>Rio Doce / MG</v>
          </cell>
        </row>
        <row r="456">
          <cell r="C456" t="str">
            <v>Barra do Ribeiro / RS</v>
          </cell>
        </row>
        <row r="457">
          <cell r="C457" t="str">
            <v>Barra do Rio Azul / RS</v>
          </cell>
        </row>
        <row r="458">
          <cell r="C458" t="str">
            <v>Barra do Rocha / BA</v>
          </cell>
        </row>
        <row r="459">
          <cell r="C459" t="str">
            <v>Salete / SC</v>
          </cell>
        </row>
        <row r="460">
          <cell r="C460" t="str">
            <v>Barra dos Coqueiros / SE</v>
          </cell>
        </row>
        <row r="461">
          <cell r="C461" t="str">
            <v>Barra Funda / RS</v>
          </cell>
        </row>
        <row r="462">
          <cell r="C462" t="str">
            <v>Santana do Livramento / RS</v>
          </cell>
        </row>
        <row r="463">
          <cell r="C463" t="str">
            <v>Barra Velha / SC</v>
          </cell>
        </row>
        <row r="464">
          <cell r="C464" t="str">
            <v>Barracão / PR</v>
          </cell>
        </row>
        <row r="465">
          <cell r="C465" t="str">
            <v>Barracão / RS</v>
          </cell>
        </row>
        <row r="466">
          <cell r="C466" t="str">
            <v>Barras / PI</v>
          </cell>
        </row>
        <row r="467">
          <cell r="C467" t="str">
            <v>Barreira / CE</v>
          </cell>
        </row>
        <row r="468">
          <cell r="C468" t="str">
            <v>Barreiras / BA</v>
          </cell>
        </row>
        <row r="469">
          <cell r="C469" t="str">
            <v>Barreiras do Piauí / PI</v>
          </cell>
        </row>
        <row r="470">
          <cell r="C470" t="str">
            <v>Barreirinha / AM</v>
          </cell>
        </row>
        <row r="471">
          <cell r="C471" t="str">
            <v>São Francisco do Brejão / MA</v>
          </cell>
        </row>
        <row r="472">
          <cell r="C472" t="str">
            <v>São Jorge do Ivaí / PR</v>
          </cell>
        </row>
        <row r="473">
          <cell r="C473" t="str">
            <v>Barrinha / SP</v>
          </cell>
        </row>
        <row r="474">
          <cell r="C474" t="str">
            <v>Barro / CE</v>
          </cell>
        </row>
        <row r="475">
          <cell r="C475" t="str">
            <v>Barro Alto / BA</v>
          </cell>
        </row>
        <row r="476">
          <cell r="C476" t="str">
            <v>Barro Alto / GO</v>
          </cell>
        </row>
        <row r="477">
          <cell r="C477" t="str">
            <v>Barro Duro / PI</v>
          </cell>
        </row>
        <row r="478">
          <cell r="C478" t="str">
            <v>Barrolândia / TO</v>
          </cell>
        </row>
        <row r="479">
          <cell r="C479" t="str">
            <v>Barros Cassal / RS</v>
          </cell>
        </row>
        <row r="480">
          <cell r="C480" t="str">
            <v>Barroso / MG</v>
          </cell>
        </row>
        <row r="481">
          <cell r="C481" t="str">
            <v>Barueri / SP</v>
          </cell>
        </row>
        <row r="482">
          <cell r="C482" t="str">
            <v>Bastos / SP</v>
          </cell>
        </row>
        <row r="483">
          <cell r="C483" t="str">
            <v>Bataguassu / MS</v>
          </cell>
        </row>
        <row r="484">
          <cell r="C484" t="str">
            <v>Batalha / AL</v>
          </cell>
        </row>
        <row r="485">
          <cell r="C485" t="str">
            <v>Batalha / PI</v>
          </cell>
        </row>
        <row r="486">
          <cell r="C486" t="str">
            <v>Batatais / SP</v>
          </cell>
        </row>
        <row r="487">
          <cell r="C487" t="str">
            <v>Batayporã / MS</v>
          </cell>
        </row>
        <row r="488">
          <cell r="C488" t="str">
            <v>Baturité / CE</v>
          </cell>
        </row>
        <row r="489">
          <cell r="C489" t="str">
            <v>Luzerna / SC</v>
          </cell>
        </row>
        <row r="490">
          <cell r="C490" t="str">
            <v>Bebedouro / SP</v>
          </cell>
        </row>
        <row r="491">
          <cell r="C491" t="str">
            <v>Beberibe / CE</v>
          </cell>
        </row>
        <row r="492">
          <cell r="C492" t="str">
            <v>Bela Cruz / CE</v>
          </cell>
        </row>
        <row r="493">
          <cell r="C493" t="str">
            <v>Bela Vista / MS</v>
          </cell>
        </row>
        <row r="494">
          <cell r="C494" t="str">
            <v>Bela Vista da Caroba / PR</v>
          </cell>
        </row>
        <row r="495">
          <cell r="C495" t="str">
            <v>Bela Vista de Goiás / GO</v>
          </cell>
        </row>
        <row r="496">
          <cell r="C496" t="str">
            <v>Bela Vista de Minas / MG</v>
          </cell>
        </row>
        <row r="497">
          <cell r="C497" t="str">
            <v>Bela Vista do Paraíso / PR</v>
          </cell>
        </row>
        <row r="498">
          <cell r="C498" t="str">
            <v>Bela Vista do Piauí / PI</v>
          </cell>
        </row>
        <row r="499">
          <cell r="C499" t="str">
            <v>Bela Vista do Toldo / SC</v>
          </cell>
        </row>
        <row r="500">
          <cell r="C500" t="str">
            <v>Belém / AL</v>
          </cell>
        </row>
        <row r="501">
          <cell r="C501" t="str">
            <v>Belém / PA</v>
          </cell>
        </row>
        <row r="502">
          <cell r="C502" t="str">
            <v>Guatambú / SC</v>
          </cell>
        </row>
        <row r="503">
          <cell r="C503" t="str">
            <v>Belém do Brejo do Cruz / PB</v>
          </cell>
        </row>
        <row r="504">
          <cell r="C504" t="str">
            <v>Belém do Piauí / PI</v>
          </cell>
        </row>
        <row r="505">
          <cell r="C505" t="str">
            <v>Belém do São Francisco / PE</v>
          </cell>
        </row>
        <row r="506">
          <cell r="C506" t="str">
            <v>Belford Roxo / RJ</v>
          </cell>
        </row>
        <row r="507">
          <cell r="C507" t="str">
            <v>Belmiro Braga / MG</v>
          </cell>
        </row>
        <row r="508">
          <cell r="C508" t="str">
            <v>Belmonte / SC</v>
          </cell>
        </row>
        <row r="509">
          <cell r="C509" t="str">
            <v>Belo Campo / BA</v>
          </cell>
        </row>
        <row r="510">
          <cell r="C510" t="str">
            <v>Marema / SC</v>
          </cell>
        </row>
        <row r="511">
          <cell r="C511" t="str">
            <v>Belo Jardim / PE</v>
          </cell>
        </row>
        <row r="512">
          <cell r="C512" t="str">
            <v>Belo Monte / AL</v>
          </cell>
        </row>
        <row r="513">
          <cell r="C513" t="str">
            <v>Vargeão / SC</v>
          </cell>
        </row>
        <row r="514">
          <cell r="C514" t="str">
            <v>Belterra / PA</v>
          </cell>
        </row>
        <row r="515">
          <cell r="C515" t="str">
            <v>Beneditinos / PI</v>
          </cell>
        </row>
        <row r="516">
          <cell r="C516" t="str">
            <v>Benedito Novo / SC</v>
          </cell>
        </row>
        <row r="517">
          <cell r="C517" t="str">
            <v>Benevides / PA</v>
          </cell>
        </row>
        <row r="518">
          <cell r="C518" t="str">
            <v>Benjamin Constant / AM</v>
          </cell>
        </row>
        <row r="519">
          <cell r="C519" t="str">
            <v>Benjamin Constant do Sul / RS</v>
          </cell>
        </row>
        <row r="520">
          <cell r="C520" t="str">
            <v>Bento de Abreu / SP</v>
          </cell>
        </row>
        <row r="521">
          <cell r="C521" t="str">
            <v>Bento Gonçalves / RS</v>
          </cell>
        </row>
        <row r="522">
          <cell r="C522" t="str">
            <v>Codó / MA</v>
          </cell>
        </row>
        <row r="523">
          <cell r="C523" t="str">
            <v>Berilo / MG</v>
          </cell>
        </row>
        <row r="524">
          <cell r="C524" t="str">
            <v>Berizal / MG</v>
          </cell>
        </row>
        <row r="525">
          <cell r="C525" t="str">
            <v>Bernardino Batista / PB</v>
          </cell>
        </row>
        <row r="526">
          <cell r="C526" t="str">
            <v>Bernardino de Campos / SP</v>
          </cell>
        </row>
        <row r="527">
          <cell r="C527" t="str">
            <v>Bertioga / SP</v>
          </cell>
        </row>
        <row r="528">
          <cell r="C528" t="str">
            <v>Bertolínia / PI</v>
          </cell>
        </row>
        <row r="529">
          <cell r="C529" t="str">
            <v>Meleiro / SC</v>
          </cell>
        </row>
        <row r="530">
          <cell r="C530" t="str">
            <v>Beruri / AM</v>
          </cell>
        </row>
        <row r="531">
          <cell r="C531" t="str">
            <v>Betânia / PE</v>
          </cell>
        </row>
        <row r="532">
          <cell r="C532" t="str">
            <v>Betânia do Piauí / PI</v>
          </cell>
        </row>
        <row r="533">
          <cell r="C533" t="str">
            <v>Francisco Beltrão / PR</v>
          </cell>
        </row>
        <row r="534">
          <cell r="C534" t="str">
            <v>Bezerros / PE</v>
          </cell>
        </row>
        <row r="535">
          <cell r="C535" t="str">
            <v>Bias Fortes / MG</v>
          </cell>
        </row>
        <row r="536">
          <cell r="C536" t="str">
            <v>Bicas / MG</v>
          </cell>
        </row>
        <row r="537">
          <cell r="C537" t="str">
            <v>Biguaçu / SC</v>
          </cell>
        </row>
        <row r="538">
          <cell r="C538" t="str">
            <v>Bilac / SP</v>
          </cell>
        </row>
        <row r="539">
          <cell r="C539" t="str">
            <v>Biquinhas / MG</v>
          </cell>
        </row>
        <row r="540">
          <cell r="C540" t="str">
            <v>Birigui / SP</v>
          </cell>
        </row>
        <row r="541">
          <cell r="C541" t="str">
            <v>Mallet / PR</v>
          </cell>
        </row>
        <row r="542">
          <cell r="C542" t="str">
            <v>Bituruna / PR</v>
          </cell>
        </row>
        <row r="543">
          <cell r="C543" t="str">
            <v>João Neiva / ES</v>
          </cell>
        </row>
        <row r="544">
          <cell r="C544" t="str">
            <v>Boa Esperança / ES</v>
          </cell>
        </row>
        <row r="545">
          <cell r="C545" t="str">
            <v>Boa Esperança / MG</v>
          </cell>
        </row>
        <row r="546">
          <cell r="C546" t="str">
            <v>Boa Esperança / PR</v>
          </cell>
        </row>
        <row r="547">
          <cell r="C547" t="str">
            <v>Boa Esperança do Sul / SP</v>
          </cell>
        </row>
        <row r="548">
          <cell r="C548" t="str">
            <v>Boa Hora / PI</v>
          </cell>
        </row>
        <row r="549">
          <cell r="C549" t="str">
            <v>Boa Nova / BA</v>
          </cell>
        </row>
        <row r="550">
          <cell r="C550" t="str">
            <v>Boa Ventura / PB</v>
          </cell>
        </row>
        <row r="551">
          <cell r="C551" t="str">
            <v>Boa Ventura de São Roque / PR</v>
          </cell>
        </row>
        <row r="552">
          <cell r="C552" t="str">
            <v>Boa Viagem / CE</v>
          </cell>
        </row>
        <row r="553">
          <cell r="C553" t="str">
            <v>Boa Vista / PB</v>
          </cell>
        </row>
        <row r="554">
          <cell r="C554" t="str">
            <v>Irupi / ES</v>
          </cell>
        </row>
        <row r="555">
          <cell r="C555" t="str">
            <v>Boa Vista da Aparecida / PR</v>
          </cell>
        </row>
        <row r="556">
          <cell r="C556" t="str">
            <v>Boa Vista das Missões / RS</v>
          </cell>
        </row>
        <row r="557">
          <cell r="C557" t="str">
            <v>Boa Vista do Buricá / RS</v>
          </cell>
        </row>
        <row r="558">
          <cell r="C558" t="str">
            <v>Boa Vista do Cadeado / RS</v>
          </cell>
        </row>
        <row r="559">
          <cell r="C559" t="str">
            <v>Presidente Dutra / MA</v>
          </cell>
        </row>
        <row r="560">
          <cell r="C560" t="str">
            <v>Boa Vista do Incra / RS</v>
          </cell>
        </row>
        <row r="561">
          <cell r="C561" t="str">
            <v>Boa Vista do Ramos / AM</v>
          </cell>
        </row>
        <row r="562">
          <cell r="C562" t="str">
            <v>Boa Vista do Sul / RS</v>
          </cell>
        </row>
        <row r="563">
          <cell r="C563" t="str">
            <v>Boa Vista do Tupim / BA</v>
          </cell>
        </row>
        <row r="564">
          <cell r="C564" t="str">
            <v>Boca da Mata / AL</v>
          </cell>
        </row>
        <row r="565">
          <cell r="C565" t="str">
            <v>Boca do Acre / AM</v>
          </cell>
        </row>
        <row r="566">
          <cell r="C566" t="str">
            <v>Bocaina / PI</v>
          </cell>
        </row>
        <row r="567">
          <cell r="C567" t="str">
            <v>Bocaina / SP</v>
          </cell>
        </row>
        <row r="568">
          <cell r="C568" t="str">
            <v>Bocaina de Minas / MG</v>
          </cell>
        </row>
        <row r="569">
          <cell r="C569" t="str">
            <v>Bocaina do Sul / SC</v>
          </cell>
        </row>
        <row r="570">
          <cell r="C570" t="str">
            <v>Bocaiúva / MG</v>
          </cell>
        </row>
        <row r="571">
          <cell r="C571" t="str">
            <v>Bocaiúva do Sul / PR</v>
          </cell>
        </row>
        <row r="572">
          <cell r="C572" t="str">
            <v>Bodó / RN</v>
          </cell>
        </row>
        <row r="573">
          <cell r="C573" t="str">
            <v>Bodoquena / MS</v>
          </cell>
        </row>
        <row r="574">
          <cell r="C574" t="str">
            <v>Bofete / SP</v>
          </cell>
        </row>
        <row r="575">
          <cell r="C575" t="str">
            <v>Lunardelli / PR</v>
          </cell>
        </row>
        <row r="576">
          <cell r="C576" t="str">
            <v>Bom Conselho / PE</v>
          </cell>
        </row>
        <row r="577">
          <cell r="C577" t="str">
            <v>Bom Princípio / RS</v>
          </cell>
        </row>
        <row r="578">
          <cell r="C578" t="str">
            <v>Lago da Pedra / MA</v>
          </cell>
        </row>
        <row r="579">
          <cell r="C579" t="str">
            <v>Guarujá / SP</v>
          </cell>
        </row>
        <row r="580">
          <cell r="C580" t="str">
            <v>Bom Jardim / RJ</v>
          </cell>
        </row>
        <row r="581">
          <cell r="C581" t="str">
            <v>Soledade / RS</v>
          </cell>
        </row>
        <row r="582">
          <cell r="C582" t="str">
            <v>Bom Jardim de Goiás / GO</v>
          </cell>
        </row>
        <row r="583">
          <cell r="C583" t="str">
            <v>Bom Jardim de Minas / MG</v>
          </cell>
        </row>
        <row r="584">
          <cell r="C584" t="str">
            <v>Bom Jesus / PB</v>
          </cell>
        </row>
        <row r="585">
          <cell r="C585" t="str">
            <v>Bom Jesus / PI</v>
          </cell>
        </row>
        <row r="586">
          <cell r="C586" t="str">
            <v>Bom Jesus / RN</v>
          </cell>
        </row>
        <row r="587">
          <cell r="C587" t="str">
            <v>Bom Jesus / RS</v>
          </cell>
        </row>
        <row r="588">
          <cell r="C588" t="str">
            <v>Bom Jesus / SC</v>
          </cell>
        </row>
        <row r="589">
          <cell r="C589" t="str">
            <v>Bom Jesus da Lapa / BA</v>
          </cell>
        </row>
        <row r="590">
          <cell r="C590" t="str">
            <v>Bom Jesus da Penha / MG</v>
          </cell>
        </row>
        <row r="591">
          <cell r="C591" t="str">
            <v>Bom Jesus da Serra / BA</v>
          </cell>
        </row>
        <row r="592">
          <cell r="C592" t="str">
            <v>Arari / MA</v>
          </cell>
        </row>
        <row r="593">
          <cell r="C593" t="str">
            <v>Bom Jesus do Amparo / MG</v>
          </cell>
        </row>
        <row r="594">
          <cell r="C594" t="str">
            <v>Bom Jesus do Araguaia / MT</v>
          </cell>
        </row>
        <row r="595">
          <cell r="C595" t="str">
            <v>Bom Jesus do Galho / MG</v>
          </cell>
        </row>
        <row r="596">
          <cell r="C596" t="str">
            <v>Humaitá / AM</v>
          </cell>
        </row>
        <row r="597">
          <cell r="C597" t="str">
            <v>Canoinhas / SC</v>
          </cell>
        </row>
        <row r="598">
          <cell r="C598" t="str">
            <v>Bom Jesus do Oeste / SC</v>
          </cell>
        </row>
        <row r="599">
          <cell r="C599" t="str">
            <v>Rio Negro / PR</v>
          </cell>
        </row>
        <row r="600">
          <cell r="C600" t="str">
            <v>Bom Jesus do Tocantins / PA</v>
          </cell>
        </row>
        <row r="601">
          <cell r="C601" t="str">
            <v>Bom Jesus do Tocantins / TO</v>
          </cell>
        </row>
        <row r="602">
          <cell r="C602" t="str">
            <v>Barra do Quaraí / RS</v>
          </cell>
        </row>
        <row r="603">
          <cell r="C603" t="str">
            <v>Bom Jesus das Selvas / MA</v>
          </cell>
        </row>
        <row r="604">
          <cell r="C604" t="str">
            <v>Magé / RJ</v>
          </cell>
        </row>
        <row r="605">
          <cell r="C605" t="str">
            <v>Bom Progresso / RS</v>
          </cell>
        </row>
        <row r="606">
          <cell r="C606" t="str">
            <v>Bom Repouso / MG</v>
          </cell>
        </row>
        <row r="607">
          <cell r="C607" t="str">
            <v>Bom Retiro / SC</v>
          </cell>
        </row>
        <row r="608">
          <cell r="C608" t="str">
            <v>Bom Retiro do Sul / RS</v>
          </cell>
        </row>
        <row r="609">
          <cell r="C609" t="str">
            <v>Bom Sucesso / PB</v>
          </cell>
        </row>
        <row r="610">
          <cell r="C610" t="str">
            <v>Bom Sucesso / PR</v>
          </cell>
        </row>
        <row r="611">
          <cell r="C611" t="str">
            <v>Bom Sucesso de Itararé / SP</v>
          </cell>
        </row>
        <row r="612">
          <cell r="C612" t="str">
            <v>Bom Sucesso do Sul / PR</v>
          </cell>
        </row>
        <row r="613">
          <cell r="C613" t="str">
            <v>Bombinhas / SC</v>
          </cell>
        </row>
        <row r="614">
          <cell r="C614" t="str">
            <v>Bonfim / MG</v>
          </cell>
        </row>
        <row r="615">
          <cell r="C615" t="str">
            <v>Bonfim / RR</v>
          </cell>
        </row>
        <row r="616">
          <cell r="C616" t="str">
            <v>Bonfim do Piauí / PI</v>
          </cell>
        </row>
        <row r="617">
          <cell r="C617" t="str">
            <v>Bonfinópolis / GO</v>
          </cell>
        </row>
        <row r="618">
          <cell r="C618" t="str">
            <v>Bonfinópolis de Minas / MG</v>
          </cell>
        </row>
        <row r="619">
          <cell r="C619" t="str">
            <v>Boninal / BA</v>
          </cell>
        </row>
        <row r="620">
          <cell r="C620" t="str">
            <v>Bonito / MS</v>
          </cell>
        </row>
        <row r="621">
          <cell r="C621" t="str">
            <v>Bonito / PA</v>
          </cell>
        </row>
        <row r="622">
          <cell r="C622" t="str">
            <v>Bonito / PE</v>
          </cell>
        </row>
        <row r="623">
          <cell r="C623" t="str">
            <v>Bonito de Minas / MG</v>
          </cell>
        </row>
        <row r="624">
          <cell r="C624" t="str">
            <v>Bonito de Santa Fé / PB</v>
          </cell>
        </row>
        <row r="625">
          <cell r="C625" t="str">
            <v>Bonópolis / GO</v>
          </cell>
        </row>
        <row r="626">
          <cell r="C626" t="str">
            <v>Boqueirão / PB</v>
          </cell>
        </row>
        <row r="627">
          <cell r="C627" t="str">
            <v>Boqueirão do Leão / RS</v>
          </cell>
        </row>
        <row r="628">
          <cell r="C628" t="str">
            <v>Boqueirão do Piauí / PI</v>
          </cell>
        </row>
        <row r="629">
          <cell r="C629" t="str">
            <v>Boquim / SE</v>
          </cell>
        </row>
        <row r="630">
          <cell r="C630" t="str">
            <v>Borá / SP</v>
          </cell>
        </row>
        <row r="631">
          <cell r="C631" t="str">
            <v>Santo Antônio do Sudoeste / PR</v>
          </cell>
        </row>
        <row r="632">
          <cell r="C632" t="str">
            <v>Borba / AM</v>
          </cell>
        </row>
        <row r="633">
          <cell r="C633" t="str">
            <v>Borborema / PB</v>
          </cell>
        </row>
        <row r="634">
          <cell r="C634" t="str">
            <v>Borborema / SP</v>
          </cell>
        </row>
        <row r="635">
          <cell r="C635" t="str">
            <v>Borda da Mata / MG</v>
          </cell>
        </row>
        <row r="636">
          <cell r="C636" t="str">
            <v>Borebi / SP</v>
          </cell>
        </row>
        <row r="637">
          <cell r="C637" t="str">
            <v>Borrazópolis / PR</v>
          </cell>
        </row>
        <row r="638">
          <cell r="C638" t="str">
            <v>Bossoroca / RS</v>
          </cell>
        </row>
        <row r="639">
          <cell r="C639" t="str">
            <v>Botelhos / MG</v>
          </cell>
        </row>
        <row r="640">
          <cell r="C640" t="str">
            <v>Dionísio Cerqueira / SC</v>
          </cell>
        </row>
        <row r="641">
          <cell r="C641" t="str">
            <v>Botumirim / MG</v>
          </cell>
        </row>
        <row r="642">
          <cell r="C642" t="str">
            <v>Botuporã / BA</v>
          </cell>
        </row>
        <row r="643">
          <cell r="C643" t="str">
            <v>Guaranésia / MG</v>
          </cell>
        </row>
        <row r="644">
          <cell r="C644" t="str">
            <v>Bozano / RS</v>
          </cell>
        </row>
        <row r="645">
          <cell r="C645" t="str">
            <v>Santa Tereza / RS</v>
          </cell>
        </row>
        <row r="646">
          <cell r="C646" t="str">
            <v>Pouso Alegre / MG</v>
          </cell>
        </row>
        <row r="647">
          <cell r="C647" t="str">
            <v>Braga / RS</v>
          </cell>
        </row>
        <row r="648">
          <cell r="C648" t="str">
            <v>Bragança / PA</v>
          </cell>
        </row>
        <row r="649">
          <cell r="C649" t="str">
            <v>Viana / ES</v>
          </cell>
        </row>
        <row r="650">
          <cell r="C650" t="str">
            <v>Braganey / PR</v>
          </cell>
        </row>
        <row r="651">
          <cell r="C651" t="str">
            <v>Brás Pires / MG</v>
          </cell>
        </row>
        <row r="652">
          <cell r="C652" t="str">
            <v>Brasil Novo / PA</v>
          </cell>
        </row>
        <row r="653">
          <cell r="C653" t="str">
            <v>Brasilândia / MS</v>
          </cell>
        </row>
        <row r="654">
          <cell r="C654" t="str">
            <v>Brasilândia de Minas / MG</v>
          </cell>
        </row>
        <row r="655">
          <cell r="C655" t="str">
            <v>Brasilândia do Sul / PR</v>
          </cell>
        </row>
        <row r="656">
          <cell r="C656" t="str">
            <v>Brasilândia do Tocantins / TO</v>
          </cell>
        </row>
        <row r="657">
          <cell r="C657" t="str">
            <v>Brasiléia / AC</v>
          </cell>
        </row>
        <row r="658">
          <cell r="C658" t="str">
            <v>Brasileira / PI</v>
          </cell>
        </row>
        <row r="659">
          <cell r="C659" t="str">
            <v>Brasília / DF</v>
          </cell>
        </row>
        <row r="660">
          <cell r="C660" t="str">
            <v>Jardinópolis / SC</v>
          </cell>
        </row>
        <row r="661">
          <cell r="C661" t="str">
            <v>Brasnorte / MT</v>
          </cell>
        </row>
        <row r="662">
          <cell r="C662" t="str">
            <v>Braúna / SP</v>
          </cell>
        </row>
        <row r="663">
          <cell r="C663" t="str">
            <v>Brazabrantes / GO</v>
          </cell>
        </row>
        <row r="664">
          <cell r="C664" t="str">
            <v>Brazópolis / MG</v>
          </cell>
        </row>
        <row r="665">
          <cell r="C665" t="str">
            <v>Brejão / PE</v>
          </cell>
        </row>
        <row r="666">
          <cell r="C666" t="str">
            <v>Brejetuba / ES</v>
          </cell>
        </row>
        <row r="667">
          <cell r="C667" t="str">
            <v>Brejinho / PE</v>
          </cell>
        </row>
        <row r="668">
          <cell r="C668" t="str">
            <v>Brejinho / RN</v>
          </cell>
        </row>
        <row r="669">
          <cell r="C669" t="str">
            <v>Brejo Alegre / SP</v>
          </cell>
        </row>
        <row r="670">
          <cell r="C670" t="str">
            <v>Brejo da Madre de Deus / PE</v>
          </cell>
        </row>
        <row r="671">
          <cell r="C671" t="str">
            <v>Brejo do Cruz / PB</v>
          </cell>
        </row>
        <row r="672">
          <cell r="C672" t="str">
            <v>Brejo do Piauí / PI</v>
          </cell>
        </row>
        <row r="673">
          <cell r="C673" t="str">
            <v>Brejo dos Santos / PB</v>
          </cell>
        </row>
        <row r="674">
          <cell r="C674" t="str">
            <v>Brejo Grande / SE</v>
          </cell>
        </row>
        <row r="675">
          <cell r="C675" t="str">
            <v>Brejo Grande do Araguaia / PA</v>
          </cell>
        </row>
        <row r="676">
          <cell r="C676" t="str">
            <v>Brejo Santo / CE</v>
          </cell>
        </row>
        <row r="677">
          <cell r="C677" t="str">
            <v>Brejões / BA</v>
          </cell>
        </row>
        <row r="678">
          <cell r="C678" t="str">
            <v>Breu Branco / PA</v>
          </cell>
        </row>
        <row r="679">
          <cell r="C679" t="str">
            <v>Breves / PA</v>
          </cell>
        </row>
        <row r="680">
          <cell r="C680" t="str">
            <v>Britânia / GO</v>
          </cell>
        </row>
        <row r="681">
          <cell r="C681" t="str">
            <v>Brochier / RS</v>
          </cell>
        </row>
        <row r="682">
          <cell r="C682" t="str">
            <v>Brodowski / SP</v>
          </cell>
        </row>
        <row r="683">
          <cell r="C683" t="str">
            <v>Brotas / SP</v>
          </cell>
        </row>
        <row r="684">
          <cell r="C684" t="str">
            <v>Brotas de Macaúbas / BA</v>
          </cell>
        </row>
        <row r="685">
          <cell r="C685" t="str">
            <v>Brumado / BA</v>
          </cell>
        </row>
        <row r="686">
          <cell r="C686" t="str">
            <v>Brunópolis / SC</v>
          </cell>
        </row>
        <row r="687">
          <cell r="C687" t="str">
            <v>Brusque / SC</v>
          </cell>
        </row>
        <row r="688">
          <cell r="C688" t="str">
            <v>Bueno Brandão / MG</v>
          </cell>
        </row>
        <row r="689">
          <cell r="C689" t="str">
            <v>Buenópolis / MG</v>
          </cell>
        </row>
        <row r="690">
          <cell r="C690" t="str">
            <v>Buerarema / BA</v>
          </cell>
        </row>
        <row r="691">
          <cell r="C691" t="str">
            <v>Bugre / MG</v>
          </cell>
        </row>
        <row r="692">
          <cell r="C692" t="str">
            <v>Buíque / PE</v>
          </cell>
        </row>
        <row r="693">
          <cell r="C693" t="str">
            <v>Bujari / AC</v>
          </cell>
        </row>
        <row r="694">
          <cell r="C694" t="str">
            <v>Bujaru / PA</v>
          </cell>
        </row>
        <row r="695">
          <cell r="C695" t="str">
            <v>Buri / SP</v>
          </cell>
        </row>
        <row r="696">
          <cell r="C696" t="str">
            <v>Buritama / SP</v>
          </cell>
        </row>
        <row r="697">
          <cell r="C697" t="str">
            <v>Governador Archer / MA</v>
          </cell>
        </row>
        <row r="698">
          <cell r="C698" t="str">
            <v>Buriti de Goiás / GO</v>
          </cell>
        </row>
        <row r="699">
          <cell r="C699" t="str">
            <v>Buriti do Tocantins / TO</v>
          </cell>
        </row>
        <row r="700">
          <cell r="C700" t="str">
            <v>Buriti dos Montes / PI</v>
          </cell>
        </row>
        <row r="701">
          <cell r="C701" t="str">
            <v>Pinheiro / MA</v>
          </cell>
        </row>
        <row r="702">
          <cell r="C702" t="str">
            <v>Buritinópolis / GO</v>
          </cell>
        </row>
        <row r="703">
          <cell r="C703" t="str">
            <v>Buritirama / BA</v>
          </cell>
        </row>
        <row r="704">
          <cell r="C704" t="str">
            <v>Lagoa do Mato / MA</v>
          </cell>
        </row>
        <row r="705">
          <cell r="C705" t="str">
            <v>Buritis / MG</v>
          </cell>
        </row>
        <row r="706">
          <cell r="C706" t="str">
            <v>Buritis / RO</v>
          </cell>
        </row>
        <row r="707">
          <cell r="C707" t="str">
            <v>Buritizal / SP</v>
          </cell>
        </row>
        <row r="708">
          <cell r="C708" t="str">
            <v>Buritizeiro / MG</v>
          </cell>
        </row>
        <row r="709">
          <cell r="C709" t="str">
            <v>Butiá / RS</v>
          </cell>
        </row>
        <row r="710">
          <cell r="C710" t="str">
            <v>Caapiranga / AM</v>
          </cell>
        </row>
        <row r="711">
          <cell r="C711" t="str">
            <v>Caaporã / PB</v>
          </cell>
        </row>
        <row r="712">
          <cell r="C712" t="str">
            <v>Caarapó / MS</v>
          </cell>
        </row>
        <row r="713">
          <cell r="C713" t="str">
            <v>Caatiba / BA</v>
          </cell>
        </row>
        <row r="714">
          <cell r="C714" t="str">
            <v>Cabaceiras / PB</v>
          </cell>
        </row>
        <row r="715">
          <cell r="C715" t="str">
            <v>Cabaceiras do Paraguaçu / BA</v>
          </cell>
        </row>
        <row r="716">
          <cell r="C716" t="str">
            <v>Cabeceira Grande / MG</v>
          </cell>
        </row>
        <row r="717">
          <cell r="C717" t="str">
            <v>Cabeceiras / GO</v>
          </cell>
        </row>
        <row r="718">
          <cell r="C718" t="str">
            <v>Cabeceiras do Piauí / PI</v>
          </cell>
        </row>
        <row r="719">
          <cell r="C719" t="str">
            <v>Cabedelo / PB</v>
          </cell>
        </row>
        <row r="720">
          <cell r="C720" t="str">
            <v>Cabixi / RO</v>
          </cell>
        </row>
        <row r="721">
          <cell r="C721" t="str">
            <v>Porto Ferreira / SP</v>
          </cell>
        </row>
        <row r="722">
          <cell r="C722" t="str">
            <v>Cabo Frio / RJ</v>
          </cell>
        </row>
        <row r="723">
          <cell r="C723" t="str">
            <v>Cabo Verde / MG</v>
          </cell>
        </row>
        <row r="724">
          <cell r="C724" t="str">
            <v>Cabrália Paulista / SP</v>
          </cell>
        </row>
        <row r="725">
          <cell r="C725" t="str">
            <v>Guabiju / RS</v>
          </cell>
        </row>
        <row r="726">
          <cell r="C726" t="str">
            <v>Cabrobó / PE</v>
          </cell>
        </row>
        <row r="727">
          <cell r="C727" t="str">
            <v>Abreu e Lima / PE</v>
          </cell>
        </row>
        <row r="728">
          <cell r="C728" t="str">
            <v>Videira / SC</v>
          </cell>
        </row>
        <row r="729">
          <cell r="C729" t="str">
            <v>Caçapava do Sul / RS</v>
          </cell>
        </row>
        <row r="730">
          <cell r="C730" t="str">
            <v>Cacaulândia / RO</v>
          </cell>
        </row>
        <row r="731">
          <cell r="C731" t="str">
            <v>Cacequi / RS</v>
          </cell>
        </row>
        <row r="732">
          <cell r="C732" t="str">
            <v>Monte Castelo / SC</v>
          </cell>
        </row>
        <row r="733">
          <cell r="C733" t="str">
            <v>Cachoeira Alta / GO</v>
          </cell>
        </row>
        <row r="734">
          <cell r="C734" t="str">
            <v>Cachoeira da Prata / MG</v>
          </cell>
        </row>
        <row r="735">
          <cell r="C735" t="str">
            <v>Cachoeira de Goiás / GO</v>
          </cell>
        </row>
        <row r="736">
          <cell r="C736" t="str">
            <v>Cachoeira de Minas / MG</v>
          </cell>
        </row>
        <row r="737">
          <cell r="C737" t="str">
            <v>Cachoeira de Pajeú / MG</v>
          </cell>
        </row>
        <row r="738">
          <cell r="C738" t="str">
            <v>Alto Bela Vista / SC</v>
          </cell>
        </row>
        <row r="739">
          <cell r="C739" t="str">
            <v>Cachoeira do Piriá / PA</v>
          </cell>
        </row>
        <row r="740">
          <cell r="C740" t="str">
            <v>Cachoeira do Sul / RS</v>
          </cell>
        </row>
        <row r="741">
          <cell r="C741" t="str">
            <v>Cachoeira dos Índios / PB</v>
          </cell>
        </row>
        <row r="742">
          <cell r="C742" t="str">
            <v>Cachoeira Dourada / MG</v>
          </cell>
        </row>
        <row r="743">
          <cell r="C743" t="str">
            <v>Cachoeira Paulista / SP</v>
          </cell>
        </row>
        <row r="744">
          <cell r="C744" t="str">
            <v>Ilhota / SC</v>
          </cell>
        </row>
        <row r="745">
          <cell r="C745" t="str">
            <v>Cachoeirinha / PE</v>
          </cell>
        </row>
        <row r="746">
          <cell r="C746" t="str">
            <v>Cachoeirinha / RS</v>
          </cell>
        </row>
        <row r="747">
          <cell r="C747" t="str">
            <v>Cachoeirinha / TO</v>
          </cell>
        </row>
        <row r="748">
          <cell r="C748" t="str">
            <v>Cachoeiro de Itapemirim / ES</v>
          </cell>
        </row>
        <row r="749">
          <cell r="C749" t="str">
            <v>Cacimba de Areia / PB</v>
          </cell>
        </row>
        <row r="750">
          <cell r="C750" t="str">
            <v>Cacimba de Dentro / PB</v>
          </cell>
        </row>
        <row r="751">
          <cell r="C751" t="str">
            <v>Cacimbas / PB</v>
          </cell>
        </row>
        <row r="752">
          <cell r="C752" t="str">
            <v>Cacimbinhas / AL</v>
          </cell>
        </row>
        <row r="753">
          <cell r="C753" t="str">
            <v>Cacique Doble / RS</v>
          </cell>
        </row>
        <row r="754">
          <cell r="C754" t="str">
            <v>Cacoal / RO</v>
          </cell>
        </row>
        <row r="755">
          <cell r="C755" t="str">
            <v>Caconde / SP</v>
          </cell>
        </row>
        <row r="756">
          <cell r="C756" t="str">
            <v>Araraquara / SP</v>
          </cell>
        </row>
        <row r="757">
          <cell r="C757" t="str">
            <v>Caculé / BA</v>
          </cell>
        </row>
        <row r="758">
          <cell r="C758" t="str">
            <v>Caém / BA</v>
          </cell>
        </row>
        <row r="759">
          <cell r="C759" t="str">
            <v>Caetanópolis / MG</v>
          </cell>
        </row>
        <row r="760">
          <cell r="C760" t="str">
            <v>Diamante D Oeste / PR</v>
          </cell>
        </row>
        <row r="761">
          <cell r="C761" t="str">
            <v>Caetés / PE</v>
          </cell>
        </row>
        <row r="762">
          <cell r="C762" t="str">
            <v>Caetité / BA</v>
          </cell>
        </row>
        <row r="763">
          <cell r="C763" t="str">
            <v>Cafeara / PR</v>
          </cell>
        </row>
        <row r="764">
          <cell r="C764" t="str">
            <v>Cafelândia / PR</v>
          </cell>
        </row>
        <row r="765">
          <cell r="C765" t="str">
            <v>Campo Bonito / PR</v>
          </cell>
        </row>
        <row r="766">
          <cell r="C766" t="str">
            <v>Cafezal do Sul / PR</v>
          </cell>
        </row>
        <row r="767">
          <cell r="C767" t="str">
            <v>Caiabu / SP</v>
          </cell>
        </row>
        <row r="768">
          <cell r="C768" t="str">
            <v>Caiana / MG</v>
          </cell>
        </row>
        <row r="769">
          <cell r="C769" t="str">
            <v>Caiapônia / GO</v>
          </cell>
        </row>
        <row r="770">
          <cell r="C770" t="str">
            <v>Caibaté / RS</v>
          </cell>
        </row>
        <row r="771">
          <cell r="C771" t="str">
            <v>Caiçara / RS</v>
          </cell>
        </row>
        <row r="772">
          <cell r="C772" t="str">
            <v>Caiçara do Norte / RN</v>
          </cell>
        </row>
        <row r="773">
          <cell r="C773" t="str">
            <v>Caiçara do Rio do Vento / RN</v>
          </cell>
        </row>
        <row r="774">
          <cell r="C774" t="str">
            <v>Caicó / RN</v>
          </cell>
        </row>
        <row r="775">
          <cell r="C775" t="str">
            <v>Caieiras / SP</v>
          </cell>
        </row>
        <row r="776">
          <cell r="C776" t="str">
            <v>Cairu / BA</v>
          </cell>
        </row>
        <row r="777">
          <cell r="C777" t="str">
            <v>Caiuá / SP</v>
          </cell>
        </row>
        <row r="778">
          <cell r="C778" t="str">
            <v>Riachão / MA</v>
          </cell>
        </row>
        <row r="779">
          <cell r="C779" t="str">
            <v>Cajati / SP</v>
          </cell>
        </row>
        <row r="780">
          <cell r="C780" t="str">
            <v>Cajazeiras / PB</v>
          </cell>
        </row>
        <row r="781">
          <cell r="C781" t="str">
            <v>Cajazeiras do Piauí / PI</v>
          </cell>
        </row>
        <row r="782">
          <cell r="C782" t="str">
            <v>Cajazeirinhas / PB</v>
          </cell>
        </row>
        <row r="783">
          <cell r="C783" t="str">
            <v>Cajobi / SP</v>
          </cell>
        </row>
        <row r="784">
          <cell r="C784" t="str">
            <v>Novo Hamburgo / RS</v>
          </cell>
        </row>
        <row r="785">
          <cell r="C785" t="str">
            <v>Cajueiro da Praia / PI</v>
          </cell>
        </row>
        <row r="786">
          <cell r="C786" t="str">
            <v>Cajuri / MG</v>
          </cell>
        </row>
        <row r="787">
          <cell r="C787" t="str">
            <v>Calçado / PE</v>
          </cell>
        </row>
        <row r="788">
          <cell r="C788" t="str">
            <v>Calçoene / AP</v>
          </cell>
        </row>
        <row r="789">
          <cell r="C789" t="str">
            <v>Caldas / MG</v>
          </cell>
        </row>
        <row r="790">
          <cell r="C790" t="str">
            <v>Caldas Brandão / PB</v>
          </cell>
        </row>
        <row r="791">
          <cell r="C791" t="str">
            <v>Caldazinha / GO</v>
          </cell>
        </row>
        <row r="792">
          <cell r="C792" t="str">
            <v>Califórnia / PR</v>
          </cell>
        </row>
        <row r="793">
          <cell r="C793" t="str">
            <v>Calmon / SC</v>
          </cell>
        </row>
        <row r="794">
          <cell r="C794" t="str">
            <v>Calumbi / PE</v>
          </cell>
        </row>
        <row r="795">
          <cell r="C795" t="str">
            <v>Camacan / BA</v>
          </cell>
        </row>
        <row r="796">
          <cell r="C796" t="str">
            <v>Camaçari / BA</v>
          </cell>
        </row>
        <row r="797">
          <cell r="C797" t="str">
            <v>Camacho / MG</v>
          </cell>
        </row>
        <row r="798">
          <cell r="C798" t="str">
            <v>Votorantim / SP</v>
          </cell>
        </row>
        <row r="799">
          <cell r="C799" t="str">
            <v>Camanducaia / MG</v>
          </cell>
        </row>
        <row r="800">
          <cell r="C800" t="str">
            <v>Camapuã / MS</v>
          </cell>
        </row>
        <row r="801">
          <cell r="C801" t="str">
            <v>Camaquã / RS</v>
          </cell>
        </row>
        <row r="802">
          <cell r="C802" t="str">
            <v>Camargo / RS</v>
          </cell>
        </row>
        <row r="803">
          <cell r="C803" t="str">
            <v>Cambará / PR</v>
          </cell>
        </row>
        <row r="804">
          <cell r="C804" t="str">
            <v>Cambé / PR</v>
          </cell>
        </row>
        <row r="805">
          <cell r="C805" t="str">
            <v>Cambira / PR</v>
          </cell>
        </row>
        <row r="806">
          <cell r="C806" t="str">
            <v>Lacerdópolis / SC</v>
          </cell>
        </row>
        <row r="807">
          <cell r="C807" t="str">
            <v>Cambuci / RJ</v>
          </cell>
        </row>
        <row r="808">
          <cell r="C808" t="str">
            <v>Cambuí / MG</v>
          </cell>
        </row>
        <row r="809">
          <cell r="C809" t="str">
            <v>Turuçu / RS</v>
          </cell>
        </row>
        <row r="810">
          <cell r="C810" t="str">
            <v>Camocim / CE</v>
          </cell>
        </row>
        <row r="811">
          <cell r="C811" t="str">
            <v>Camocim de São Félix / PE</v>
          </cell>
        </row>
        <row r="812">
          <cell r="C812" t="str">
            <v>Campanha / MG</v>
          </cell>
        </row>
        <row r="813">
          <cell r="C813" t="str">
            <v>Governador Valadares / MG</v>
          </cell>
        </row>
        <row r="814">
          <cell r="C814" t="str">
            <v>Campestre / MG</v>
          </cell>
        </row>
        <row r="815">
          <cell r="C815" t="str">
            <v>Campestre da Serra / RS</v>
          </cell>
        </row>
        <row r="816">
          <cell r="C816" t="str">
            <v>Campestre de Goiás / GO</v>
          </cell>
        </row>
        <row r="817">
          <cell r="C817" t="str">
            <v>Gonçalves Dias / MA</v>
          </cell>
        </row>
        <row r="818">
          <cell r="C818" t="str">
            <v>Campina da Lagoa / PR</v>
          </cell>
        </row>
        <row r="819">
          <cell r="C819" t="str">
            <v>Campina das Missões / RS</v>
          </cell>
        </row>
        <row r="820">
          <cell r="C820" t="str">
            <v>Campina do Monte Alegre / SP</v>
          </cell>
        </row>
        <row r="821">
          <cell r="C821" t="str">
            <v>Campina do Simão / PR</v>
          </cell>
        </row>
        <row r="822">
          <cell r="C822" t="str">
            <v>Campina Grande / PB</v>
          </cell>
        </row>
        <row r="823">
          <cell r="C823" t="str">
            <v>Campina Grande do Sul / PR</v>
          </cell>
        </row>
        <row r="824">
          <cell r="C824" t="str">
            <v>Campina Verde / MG</v>
          </cell>
        </row>
        <row r="825">
          <cell r="C825" t="str">
            <v>Campinaçu / GO</v>
          </cell>
        </row>
        <row r="826">
          <cell r="C826" t="str">
            <v>Campinápolis / MT</v>
          </cell>
        </row>
        <row r="827">
          <cell r="C827" t="str">
            <v>Lavras / MG</v>
          </cell>
        </row>
        <row r="828">
          <cell r="C828" t="str">
            <v>Campinas do Sul / RS</v>
          </cell>
        </row>
        <row r="829">
          <cell r="C829" t="str">
            <v>Campinorte / GO</v>
          </cell>
        </row>
        <row r="830">
          <cell r="C830" t="str">
            <v>Três Corações / MG</v>
          </cell>
        </row>
        <row r="831">
          <cell r="C831" t="str">
            <v>Campo Alegre de Goiás / GO</v>
          </cell>
        </row>
        <row r="832">
          <cell r="C832" t="str">
            <v>Campo Alegre de Lourdes / BA</v>
          </cell>
        </row>
        <row r="833">
          <cell r="C833" t="str">
            <v>Campo Alegre do Fidalgo / PI</v>
          </cell>
        </row>
        <row r="834">
          <cell r="C834" t="str">
            <v>Campo Azul / MG</v>
          </cell>
        </row>
        <row r="835">
          <cell r="C835" t="str">
            <v>Campo Belo / MG</v>
          </cell>
        </row>
        <row r="836">
          <cell r="C836" t="str">
            <v>Campo Belo do Sul / SC</v>
          </cell>
        </row>
        <row r="837">
          <cell r="C837" t="str">
            <v>Sombrio / SC</v>
          </cell>
        </row>
        <row r="838">
          <cell r="C838" t="str">
            <v>Salto Veloso / SC</v>
          </cell>
        </row>
        <row r="839">
          <cell r="C839" t="str">
            <v>Campo do Brito / SE</v>
          </cell>
        </row>
        <row r="840">
          <cell r="C840" t="str">
            <v>Campo do Meio / MG</v>
          </cell>
        </row>
        <row r="841">
          <cell r="C841" t="str">
            <v>Campo do Tenente / PR</v>
          </cell>
        </row>
        <row r="842">
          <cell r="C842" t="str">
            <v>Campo Erê / SC</v>
          </cell>
        </row>
        <row r="843">
          <cell r="C843" t="str">
            <v>Campo Florido / MG</v>
          </cell>
        </row>
        <row r="844">
          <cell r="C844" t="str">
            <v>Campo Grande / AL</v>
          </cell>
        </row>
        <row r="845">
          <cell r="C845" t="str">
            <v>Campo Grande / MS</v>
          </cell>
        </row>
        <row r="846">
          <cell r="C846" t="str">
            <v>Campo Grande / RN</v>
          </cell>
        </row>
        <row r="847">
          <cell r="C847" t="str">
            <v>Campo Grande do Piauí / PI</v>
          </cell>
        </row>
        <row r="848">
          <cell r="C848" t="str">
            <v>Campo Largo / PR</v>
          </cell>
        </row>
        <row r="849">
          <cell r="C849" t="str">
            <v>Campo Limpo de Goiás / GO</v>
          </cell>
        </row>
        <row r="850">
          <cell r="C850" t="str">
            <v>Guararema / SP</v>
          </cell>
        </row>
        <row r="851">
          <cell r="C851" t="str">
            <v>Campo Magro / PR</v>
          </cell>
        </row>
        <row r="852">
          <cell r="C852" t="str">
            <v>Campo Maior / PI</v>
          </cell>
        </row>
        <row r="853">
          <cell r="C853" t="str">
            <v>Campo Mourão / PR</v>
          </cell>
        </row>
        <row r="854">
          <cell r="C854" t="str">
            <v>Campo Novo / RS</v>
          </cell>
        </row>
        <row r="855">
          <cell r="C855" t="str">
            <v>Campo Novo de Rondônia / RO</v>
          </cell>
        </row>
        <row r="856">
          <cell r="C856" t="str">
            <v>Campo Novo do Parecis / MT</v>
          </cell>
        </row>
        <row r="857">
          <cell r="C857" t="str">
            <v>Campo Redondo / RN</v>
          </cell>
        </row>
        <row r="858">
          <cell r="C858" t="str">
            <v>Campos Altos / MG</v>
          </cell>
        </row>
        <row r="859">
          <cell r="C859" t="str">
            <v>Campos Belos / GO</v>
          </cell>
        </row>
        <row r="860">
          <cell r="C860" t="str">
            <v>Campos Borges / RS</v>
          </cell>
        </row>
        <row r="861">
          <cell r="C861" t="str">
            <v>Campos de Júlio / MT</v>
          </cell>
        </row>
        <row r="862">
          <cell r="C862" t="str">
            <v>Itaberá / SP</v>
          </cell>
        </row>
        <row r="863">
          <cell r="C863" t="str">
            <v>Diadema / SP</v>
          </cell>
        </row>
        <row r="864">
          <cell r="C864" t="str">
            <v>Campos Gerais / MG</v>
          </cell>
        </row>
        <row r="865">
          <cell r="C865" t="str">
            <v>Campos Lindos / TO</v>
          </cell>
        </row>
        <row r="866">
          <cell r="C866" t="str">
            <v>Campos Novos / SC</v>
          </cell>
        </row>
        <row r="867">
          <cell r="C867" t="str">
            <v>Campos Novos Paulista / SP</v>
          </cell>
        </row>
        <row r="868">
          <cell r="C868" t="str">
            <v>Campos Verdes / GO</v>
          </cell>
        </row>
        <row r="869">
          <cell r="C869" t="str">
            <v>Camutanga / PE</v>
          </cell>
        </row>
        <row r="870">
          <cell r="C870" t="str">
            <v>Cana Verde / MG</v>
          </cell>
        </row>
        <row r="871">
          <cell r="C871" t="str">
            <v>Canaã / MG</v>
          </cell>
        </row>
        <row r="872">
          <cell r="C872" t="str">
            <v>Canaã dos Carajás / PA</v>
          </cell>
        </row>
        <row r="873">
          <cell r="C873" t="str">
            <v>Canabrava do Norte / MT</v>
          </cell>
        </row>
        <row r="874">
          <cell r="C874" t="str">
            <v>Cananéia / SP</v>
          </cell>
        </row>
        <row r="875">
          <cell r="C875" t="str">
            <v>Canapi / AL</v>
          </cell>
        </row>
        <row r="876">
          <cell r="C876" t="str">
            <v>Canápolis / BA</v>
          </cell>
        </row>
        <row r="877">
          <cell r="C877" t="str">
            <v>Canápolis / MG</v>
          </cell>
        </row>
        <row r="878">
          <cell r="C878" t="str">
            <v>Canarana / MT</v>
          </cell>
        </row>
        <row r="879">
          <cell r="C879" t="str">
            <v>Canas / SP</v>
          </cell>
        </row>
        <row r="880">
          <cell r="C880" t="str">
            <v>Canavieira / PI</v>
          </cell>
        </row>
        <row r="881">
          <cell r="C881" t="str">
            <v>Candeal / BA</v>
          </cell>
        </row>
        <row r="882">
          <cell r="C882" t="str">
            <v>Candeias / BA</v>
          </cell>
        </row>
        <row r="883">
          <cell r="C883" t="str">
            <v>Candeias / MG</v>
          </cell>
        </row>
        <row r="884">
          <cell r="C884" t="str">
            <v>Candeias do Jamari / RO</v>
          </cell>
        </row>
        <row r="885">
          <cell r="C885" t="str">
            <v>Candelária / RS</v>
          </cell>
        </row>
        <row r="886">
          <cell r="C886" t="str">
            <v>Candiba / BA</v>
          </cell>
        </row>
        <row r="887">
          <cell r="C887" t="str">
            <v>Cândido de Abreu / PR</v>
          </cell>
        </row>
        <row r="888">
          <cell r="C888" t="str">
            <v>Cândido Godói / RS</v>
          </cell>
        </row>
        <row r="889">
          <cell r="C889" t="str">
            <v>Vargem Grande / MA</v>
          </cell>
        </row>
        <row r="890">
          <cell r="C890" t="str">
            <v>Cândido Mota / SP</v>
          </cell>
        </row>
        <row r="891">
          <cell r="C891" t="str">
            <v>Cândido Rodrigues / SP</v>
          </cell>
        </row>
        <row r="892">
          <cell r="C892" t="str">
            <v>Cândido Sales / BA</v>
          </cell>
        </row>
        <row r="893">
          <cell r="C893" t="str">
            <v>Candiota / RS</v>
          </cell>
        </row>
        <row r="894">
          <cell r="C894" t="str">
            <v>Candói / PR</v>
          </cell>
        </row>
        <row r="895">
          <cell r="C895" t="str">
            <v>Canelinha / SC</v>
          </cell>
        </row>
        <row r="896">
          <cell r="C896" t="str">
            <v>Canguaretama / RN</v>
          </cell>
        </row>
        <row r="897">
          <cell r="C897" t="str">
            <v>Canguçu / RS</v>
          </cell>
        </row>
        <row r="898">
          <cell r="C898" t="str">
            <v>Canindé / CE</v>
          </cell>
        </row>
        <row r="899">
          <cell r="C899" t="str">
            <v>Canindé de São Francisco / SE</v>
          </cell>
        </row>
        <row r="900">
          <cell r="C900" t="str">
            <v>Votuporanga / SP</v>
          </cell>
        </row>
        <row r="901">
          <cell r="C901" t="str">
            <v>Bragança Paulista / SP</v>
          </cell>
        </row>
        <row r="902">
          <cell r="C902" t="str">
            <v>Cansanção / BA</v>
          </cell>
        </row>
        <row r="903">
          <cell r="C903" t="str">
            <v>Cantá / RR</v>
          </cell>
        </row>
        <row r="904">
          <cell r="C904" t="str">
            <v>São Bento do Sul / SC</v>
          </cell>
        </row>
        <row r="905">
          <cell r="C905" t="str">
            <v>Anajatuba / MA</v>
          </cell>
        </row>
        <row r="906">
          <cell r="C906" t="str">
            <v>Canto do Buriti / PI</v>
          </cell>
        </row>
        <row r="907">
          <cell r="C907" t="str">
            <v>Canudos / BA</v>
          </cell>
        </row>
        <row r="908">
          <cell r="C908" t="str">
            <v>Canudos do Vale / RS</v>
          </cell>
        </row>
        <row r="909">
          <cell r="C909" t="str">
            <v>Canutama / AM</v>
          </cell>
        </row>
        <row r="910">
          <cell r="C910" t="str">
            <v>Campos do Jordão / SP</v>
          </cell>
        </row>
        <row r="911">
          <cell r="C911" t="str">
            <v>Capanema / PR</v>
          </cell>
        </row>
        <row r="912">
          <cell r="C912" t="str">
            <v>Capão Alto / SC</v>
          </cell>
        </row>
        <row r="913">
          <cell r="C913" t="str">
            <v>Capão Bonito / SP</v>
          </cell>
        </row>
        <row r="914">
          <cell r="C914" t="str">
            <v>Capão Bonito do Sul / RS</v>
          </cell>
        </row>
        <row r="915">
          <cell r="C915" t="str">
            <v>Capão da Canoa / RS</v>
          </cell>
        </row>
        <row r="916">
          <cell r="C916" t="str">
            <v>Capão do Leão / RS</v>
          </cell>
        </row>
        <row r="917">
          <cell r="C917" t="str">
            <v>Caparaó / MG</v>
          </cell>
        </row>
        <row r="918">
          <cell r="C918" t="str">
            <v>Capela / SE</v>
          </cell>
        </row>
        <row r="919">
          <cell r="C919" t="str">
            <v>Capela de Santana / RS</v>
          </cell>
        </row>
        <row r="920">
          <cell r="C920" t="str">
            <v>Capela do Alto / SP</v>
          </cell>
        </row>
        <row r="921">
          <cell r="C921" t="str">
            <v>Capela do Alto Alegre / BA</v>
          </cell>
        </row>
        <row r="922">
          <cell r="C922" t="str">
            <v>Capela Nova / MG</v>
          </cell>
        </row>
        <row r="923">
          <cell r="C923" t="str">
            <v>Capelinha / MG</v>
          </cell>
        </row>
        <row r="924">
          <cell r="C924" t="str">
            <v>Capetinga / MG</v>
          </cell>
        </row>
        <row r="925">
          <cell r="C925" t="str">
            <v>Capim Branco / MG</v>
          </cell>
        </row>
        <row r="926">
          <cell r="C926" t="str">
            <v>Capim Grosso / BA</v>
          </cell>
        </row>
        <row r="927">
          <cell r="C927" t="str">
            <v>Itapira / SP</v>
          </cell>
        </row>
        <row r="928">
          <cell r="C928" t="str">
            <v>Capinzal / SC</v>
          </cell>
        </row>
        <row r="929">
          <cell r="C929" t="str">
            <v>Capistrano / CE</v>
          </cell>
        </row>
        <row r="930">
          <cell r="C930" t="str">
            <v>Capitão / RS</v>
          </cell>
        </row>
        <row r="931">
          <cell r="C931" t="str">
            <v>Capitão Andrade / MG</v>
          </cell>
        </row>
        <row r="932">
          <cell r="C932" t="str">
            <v>Capitão Enéas / MG</v>
          </cell>
        </row>
        <row r="933">
          <cell r="C933" t="str">
            <v>Pirassununga / SP</v>
          </cell>
        </row>
        <row r="934">
          <cell r="C934" t="str">
            <v>Capitólio / MG</v>
          </cell>
        </row>
        <row r="935">
          <cell r="C935" t="str">
            <v>Capivari / SP</v>
          </cell>
        </row>
        <row r="936">
          <cell r="C936" t="str">
            <v>Capivari de Baixo / SC</v>
          </cell>
        </row>
        <row r="937">
          <cell r="C937" t="str">
            <v>Capivari do Sul / RS</v>
          </cell>
        </row>
        <row r="938">
          <cell r="C938" t="str">
            <v>Capixaba / AC</v>
          </cell>
        </row>
        <row r="939">
          <cell r="C939" t="str">
            <v>Capoeiras / PE</v>
          </cell>
        </row>
        <row r="940">
          <cell r="C940" t="str">
            <v>Caputira / MG</v>
          </cell>
        </row>
        <row r="941">
          <cell r="C941" t="str">
            <v>Caraá / RS</v>
          </cell>
        </row>
        <row r="942">
          <cell r="C942" t="str">
            <v>Caracaraí / RR</v>
          </cell>
        </row>
        <row r="943">
          <cell r="C943" t="str">
            <v>Caracol / MS</v>
          </cell>
        </row>
        <row r="944">
          <cell r="C944" t="str">
            <v>Caraguatatuba / SP</v>
          </cell>
        </row>
        <row r="945">
          <cell r="C945" t="str">
            <v>Caraí / MG</v>
          </cell>
        </row>
        <row r="946">
          <cell r="C946" t="str">
            <v>Carambeí / PR</v>
          </cell>
        </row>
        <row r="947">
          <cell r="C947" t="str">
            <v>Caranaíba / MG</v>
          </cell>
        </row>
        <row r="948">
          <cell r="C948" t="str">
            <v>Carandaí / MG</v>
          </cell>
        </row>
        <row r="949">
          <cell r="C949" t="str">
            <v>Carangola / MG</v>
          </cell>
        </row>
        <row r="950">
          <cell r="C950" t="str">
            <v>Monteiro Lobato / SP</v>
          </cell>
        </row>
        <row r="951">
          <cell r="C951" t="str">
            <v>Barretos / SP</v>
          </cell>
        </row>
        <row r="952">
          <cell r="C952" t="str">
            <v>Balneário Camboriú / SC</v>
          </cell>
        </row>
        <row r="953">
          <cell r="C953" t="str">
            <v>Caraúbas / PB</v>
          </cell>
        </row>
        <row r="954">
          <cell r="C954" t="str">
            <v>Caraúbas / RN</v>
          </cell>
        </row>
        <row r="955">
          <cell r="C955" t="str">
            <v>Caraúbas do Piauí / PI</v>
          </cell>
        </row>
        <row r="956">
          <cell r="C956" t="str">
            <v>Caravelas / BA</v>
          </cell>
        </row>
        <row r="957">
          <cell r="C957" t="str">
            <v>Antônio Carlos / SC</v>
          </cell>
        </row>
        <row r="958">
          <cell r="C958" t="str">
            <v>Carbonita / MG</v>
          </cell>
        </row>
        <row r="959">
          <cell r="C959" t="str">
            <v>Cardeal da Silva / BA</v>
          </cell>
        </row>
        <row r="960">
          <cell r="C960" t="str">
            <v>Cardoso / SP</v>
          </cell>
        </row>
        <row r="961">
          <cell r="C961" t="str">
            <v>Careaçu / MG</v>
          </cell>
        </row>
        <row r="962">
          <cell r="C962" t="str">
            <v>Careiro / AM</v>
          </cell>
        </row>
        <row r="963">
          <cell r="C963" t="str">
            <v>Careiro da Várzea / AM</v>
          </cell>
        </row>
        <row r="964">
          <cell r="C964" t="str">
            <v>Cariacica / ES</v>
          </cell>
        </row>
        <row r="965">
          <cell r="C965" t="str">
            <v>Caridade / CE</v>
          </cell>
        </row>
        <row r="966">
          <cell r="C966" t="str">
            <v>Caridade do Piauí / PI</v>
          </cell>
        </row>
        <row r="967">
          <cell r="C967" t="str">
            <v>Carinhanha / BA</v>
          </cell>
        </row>
        <row r="968">
          <cell r="C968" t="str">
            <v>Carira / SE</v>
          </cell>
        </row>
        <row r="969">
          <cell r="C969" t="str">
            <v>Cariré / CE</v>
          </cell>
        </row>
        <row r="970">
          <cell r="C970" t="str">
            <v>Cariri do Tocantins / TO</v>
          </cell>
        </row>
        <row r="971">
          <cell r="C971" t="str">
            <v>Caririaçu / CE</v>
          </cell>
        </row>
        <row r="972">
          <cell r="C972" t="str">
            <v>Carlinda / MT</v>
          </cell>
        </row>
        <row r="973">
          <cell r="C973" t="str">
            <v>Itapuí / SP</v>
          </cell>
        </row>
        <row r="974">
          <cell r="C974" t="str">
            <v>Carlos Barbosa / RS</v>
          </cell>
        </row>
        <row r="975">
          <cell r="C975" t="str">
            <v>Águas da Prata / SP</v>
          </cell>
        </row>
        <row r="976">
          <cell r="C976" t="str">
            <v>Carlos Gomes / RS</v>
          </cell>
        </row>
        <row r="977">
          <cell r="C977" t="str">
            <v>Carmo / RJ</v>
          </cell>
        </row>
        <row r="978">
          <cell r="C978" t="str">
            <v>Carmo da Cachoeira / MG</v>
          </cell>
        </row>
        <row r="979">
          <cell r="C979" t="str">
            <v>Carmo de Minas / MG</v>
          </cell>
        </row>
        <row r="980">
          <cell r="C980" t="str">
            <v>Carmo do Cajuru / MG</v>
          </cell>
        </row>
        <row r="981">
          <cell r="C981" t="str">
            <v>Carmo do Paranaíba / MG</v>
          </cell>
        </row>
        <row r="982">
          <cell r="C982" t="str">
            <v>Carmo do Rio Verde / GO</v>
          </cell>
        </row>
        <row r="983">
          <cell r="C983" t="str">
            <v>Carmópolis / SE</v>
          </cell>
        </row>
        <row r="984">
          <cell r="C984" t="str">
            <v>Carmópolis de Minas / MG</v>
          </cell>
        </row>
        <row r="985">
          <cell r="C985" t="str">
            <v>Carnaíba / PE</v>
          </cell>
        </row>
        <row r="986">
          <cell r="C986" t="str">
            <v>Carnaúba dos Dantas / RN</v>
          </cell>
        </row>
        <row r="987">
          <cell r="C987" t="str">
            <v>Carnaubais / RN</v>
          </cell>
        </row>
        <row r="988">
          <cell r="C988" t="str">
            <v>Carnaubeira da Penha / PE</v>
          </cell>
        </row>
        <row r="989">
          <cell r="C989" t="str">
            <v>Carneirinho / MG</v>
          </cell>
        </row>
        <row r="990">
          <cell r="C990" t="str">
            <v>Caroebe / RR</v>
          </cell>
        </row>
        <row r="991">
          <cell r="C991" t="str">
            <v>Miranda do Norte / MA</v>
          </cell>
        </row>
        <row r="992">
          <cell r="C992" t="str">
            <v>Carpina / PE</v>
          </cell>
        </row>
        <row r="993">
          <cell r="C993" t="str">
            <v>Carrancas / MG</v>
          </cell>
        </row>
        <row r="994">
          <cell r="C994" t="str">
            <v>Carrapateira / PB</v>
          </cell>
        </row>
        <row r="995">
          <cell r="C995" t="str">
            <v>Carrasco Bonito / TO</v>
          </cell>
        </row>
        <row r="996">
          <cell r="C996" t="str">
            <v>Osvaldo Cruz / SP</v>
          </cell>
        </row>
        <row r="997">
          <cell r="C997" t="str">
            <v>Barão de Grajaú / MA</v>
          </cell>
        </row>
        <row r="998">
          <cell r="C998" t="str">
            <v>Carvalhópolis / MG</v>
          </cell>
        </row>
        <row r="999">
          <cell r="C999" t="str">
            <v>Carvalhos / MG</v>
          </cell>
        </row>
        <row r="1000">
          <cell r="C1000" t="str">
            <v>São Vicente / SP</v>
          </cell>
        </row>
        <row r="1001">
          <cell r="C1001" t="str">
            <v>Casa Grande / MG</v>
          </cell>
        </row>
        <row r="1002">
          <cell r="C1002" t="str">
            <v>Casca / RS</v>
          </cell>
        </row>
        <row r="1003">
          <cell r="C1003" t="str">
            <v>Cascalho Rico / MG</v>
          </cell>
        </row>
        <row r="1004">
          <cell r="C1004" t="str">
            <v>Cascavel / CE</v>
          </cell>
        </row>
        <row r="1005">
          <cell r="C1005" t="str">
            <v>Caseara / TO</v>
          </cell>
        </row>
        <row r="1006">
          <cell r="C1006" t="str">
            <v>Caseiros / RS</v>
          </cell>
        </row>
        <row r="1007">
          <cell r="C1007" t="str">
            <v>Casimiro de Abreu / RJ</v>
          </cell>
        </row>
        <row r="1008">
          <cell r="C1008" t="str">
            <v>Casinhas / PE</v>
          </cell>
        </row>
        <row r="1009">
          <cell r="C1009" t="str">
            <v>Casserengue / PB</v>
          </cell>
        </row>
        <row r="1010">
          <cell r="C1010" t="str">
            <v>Cássia / MG</v>
          </cell>
        </row>
        <row r="1011">
          <cell r="C1011" t="str">
            <v>Cássia dos Coqueiros / SP</v>
          </cell>
        </row>
        <row r="1012">
          <cell r="C1012" t="str">
            <v>Cassilândia / MS</v>
          </cell>
        </row>
        <row r="1013">
          <cell r="C1013" t="str">
            <v>Castanhal / PA</v>
          </cell>
        </row>
        <row r="1014">
          <cell r="C1014" t="str">
            <v>Castanheira / MT</v>
          </cell>
        </row>
        <row r="1015">
          <cell r="C1015" t="str">
            <v>Castanheiras / RO</v>
          </cell>
        </row>
        <row r="1016">
          <cell r="C1016" t="str">
            <v>Castelândia / GO</v>
          </cell>
        </row>
        <row r="1017">
          <cell r="C1017" t="str">
            <v>Castelo / ES</v>
          </cell>
        </row>
        <row r="1018">
          <cell r="C1018" t="str">
            <v>Castelo do Piauí / PI</v>
          </cell>
        </row>
        <row r="1019">
          <cell r="C1019" t="str">
            <v>Castilho / SP</v>
          </cell>
        </row>
        <row r="1020">
          <cell r="C1020" t="str">
            <v>Castro / PR</v>
          </cell>
        </row>
        <row r="1021">
          <cell r="C1021" t="str">
            <v>Castro Alves / BA</v>
          </cell>
        </row>
        <row r="1022">
          <cell r="C1022" t="str">
            <v>Cataguases / MG</v>
          </cell>
        </row>
        <row r="1023">
          <cell r="C1023" t="str">
            <v>Catalão / GO</v>
          </cell>
        </row>
        <row r="1024">
          <cell r="C1024" t="str">
            <v>Urussanga / SC</v>
          </cell>
        </row>
        <row r="1025">
          <cell r="C1025" t="str">
            <v>Catanduvas / PR</v>
          </cell>
        </row>
        <row r="1026">
          <cell r="C1026" t="str">
            <v>Catanduvas / SC</v>
          </cell>
        </row>
        <row r="1027">
          <cell r="C1027" t="str">
            <v>Catarina / CE</v>
          </cell>
        </row>
        <row r="1028">
          <cell r="C1028" t="str">
            <v>Catas Altas / MG</v>
          </cell>
        </row>
        <row r="1029">
          <cell r="C1029" t="str">
            <v>Catiguá / SP</v>
          </cell>
        </row>
        <row r="1030">
          <cell r="C1030" t="str">
            <v>Catolândia / BA</v>
          </cell>
        </row>
        <row r="1031">
          <cell r="C1031" t="str">
            <v>Catolé do Rocha / PB</v>
          </cell>
        </row>
        <row r="1032">
          <cell r="C1032" t="str">
            <v>Catu / BA</v>
          </cell>
        </row>
        <row r="1033">
          <cell r="C1033" t="str">
            <v>Catuípe / RS</v>
          </cell>
        </row>
        <row r="1034">
          <cell r="C1034" t="str">
            <v>Catuji / MG</v>
          </cell>
        </row>
        <row r="1035">
          <cell r="C1035" t="str">
            <v>Catunda / CE</v>
          </cell>
        </row>
        <row r="1036">
          <cell r="C1036" t="str">
            <v>Caturaí / GO</v>
          </cell>
        </row>
        <row r="1037">
          <cell r="C1037" t="str">
            <v>Catuti / MG</v>
          </cell>
        </row>
        <row r="1038">
          <cell r="C1038" t="str">
            <v>Caucaia / CE</v>
          </cell>
        </row>
        <row r="1039">
          <cell r="C1039" t="str">
            <v>Cavalcante / GO</v>
          </cell>
        </row>
        <row r="1040">
          <cell r="C1040" t="str">
            <v>Caxambu do Sul / SC</v>
          </cell>
        </row>
        <row r="1041">
          <cell r="C1041" t="str">
            <v>Poção de Pedras / MA</v>
          </cell>
        </row>
        <row r="1042">
          <cell r="C1042" t="str">
            <v>Caxias do Sul / RS</v>
          </cell>
        </row>
        <row r="1043">
          <cell r="C1043" t="str">
            <v>Caxingó / PI</v>
          </cell>
        </row>
        <row r="1044">
          <cell r="C1044" t="str">
            <v>Ceará-Mirim / RN</v>
          </cell>
        </row>
        <row r="1045">
          <cell r="C1045" t="str">
            <v>Pindaré-Mirim / MA</v>
          </cell>
        </row>
        <row r="1046">
          <cell r="C1046" t="str">
            <v>Cedral / SP</v>
          </cell>
        </row>
        <row r="1047">
          <cell r="C1047" t="str">
            <v>Cedro / CE</v>
          </cell>
        </row>
        <row r="1048">
          <cell r="C1048" t="str">
            <v>Cedro / PE</v>
          </cell>
        </row>
        <row r="1049">
          <cell r="C1049" t="str">
            <v>Cedro de São João / SE</v>
          </cell>
        </row>
        <row r="1050">
          <cell r="C1050" t="str">
            <v>Cedro do Abaeté / MG</v>
          </cell>
        </row>
        <row r="1051">
          <cell r="C1051" t="str">
            <v>Celso Ramos / SC</v>
          </cell>
        </row>
        <row r="1052">
          <cell r="C1052" t="str">
            <v>Centenário / RS</v>
          </cell>
        </row>
        <row r="1053">
          <cell r="C1053" t="str">
            <v>Centenário / TO</v>
          </cell>
        </row>
        <row r="1054">
          <cell r="C1054" t="str">
            <v>Centenário do Sul / PR</v>
          </cell>
        </row>
        <row r="1055">
          <cell r="C1055" t="str">
            <v>Central / BA</v>
          </cell>
        </row>
        <row r="1056">
          <cell r="C1056" t="str">
            <v>Nova Olinda do Maranhão / MA</v>
          </cell>
        </row>
        <row r="1057">
          <cell r="C1057" t="str">
            <v>Centralina / MG</v>
          </cell>
        </row>
        <row r="1058">
          <cell r="C1058" t="str">
            <v>Tuntum / MA</v>
          </cell>
        </row>
        <row r="1059">
          <cell r="C1059" t="str">
            <v>Aldeias Altas / MA</v>
          </cell>
        </row>
        <row r="1060">
          <cell r="C1060" t="str">
            <v>Cerejeiras / RO</v>
          </cell>
        </row>
        <row r="1061">
          <cell r="C1061" t="str">
            <v>Ceres / GO</v>
          </cell>
        </row>
        <row r="1062">
          <cell r="C1062" t="str">
            <v>Cerqueira César / SP</v>
          </cell>
        </row>
        <row r="1063">
          <cell r="C1063" t="str">
            <v>Cerquilho / SP</v>
          </cell>
        </row>
        <row r="1064">
          <cell r="C1064" t="str">
            <v>Cerrito / RS</v>
          </cell>
        </row>
        <row r="1065">
          <cell r="C1065" t="str">
            <v>Cerro Branco / RS</v>
          </cell>
        </row>
        <row r="1066">
          <cell r="C1066" t="str">
            <v>Cerro Corá / RN</v>
          </cell>
        </row>
        <row r="1067">
          <cell r="C1067" t="str">
            <v>Cerro Grande / RS</v>
          </cell>
        </row>
        <row r="1068">
          <cell r="C1068" t="str">
            <v>Cerro Grande do Sul / RS</v>
          </cell>
        </row>
        <row r="1069">
          <cell r="C1069" t="str">
            <v>Cerro Largo / RS</v>
          </cell>
        </row>
        <row r="1070">
          <cell r="C1070" t="str">
            <v>Cerro Negro / SC</v>
          </cell>
        </row>
        <row r="1071">
          <cell r="C1071" t="str">
            <v>São Miguel do Oeste / SC</v>
          </cell>
        </row>
        <row r="1072">
          <cell r="C1072" t="str">
            <v>Céu Azul / PR</v>
          </cell>
        </row>
        <row r="1073">
          <cell r="C1073" t="str">
            <v>Cezarina / GO</v>
          </cell>
        </row>
        <row r="1074">
          <cell r="C1074" t="str">
            <v>Chã de Alegria / PE</v>
          </cell>
        </row>
        <row r="1075">
          <cell r="C1075" t="str">
            <v>Chã Grande / PE</v>
          </cell>
        </row>
        <row r="1076">
          <cell r="C1076" t="str">
            <v>Chácara / MG</v>
          </cell>
        </row>
        <row r="1077">
          <cell r="C1077" t="str">
            <v>Chalé / MG</v>
          </cell>
        </row>
        <row r="1078">
          <cell r="C1078" t="str">
            <v>Chapada / RS</v>
          </cell>
        </row>
        <row r="1079">
          <cell r="C1079" t="str">
            <v>Chapada de Areia / TO</v>
          </cell>
        </row>
        <row r="1080">
          <cell r="C1080" t="str">
            <v>Chapada dos Guimarães / MT</v>
          </cell>
        </row>
        <row r="1081">
          <cell r="C1081" t="str">
            <v>Chapada Gaúcha / MG</v>
          </cell>
        </row>
        <row r="1082">
          <cell r="C1082" t="str">
            <v>Chapadão do Céu / GO</v>
          </cell>
        </row>
        <row r="1083">
          <cell r="C1083" t="str">
            <v>Chapadão do Lageado / SC</v>
          </cell>
        </row>
        <row r="1084">
          <cell r="C1084" t="str">
            <v>Chapadão do Sul / MS</v>
          </cell>
        </row>
        <row r="1085">
          <cell r="C1085" t="str">
            <v>Pedreiras / MA</v>
          </cell>
        </row>
        <row r="1086">
          <cell r="C1086" t="str">
            <v>Chapecó / SC</v>
          </cell>
        </row>
        <row r="1087">
          <cell r="C1087" t="str">
            <v>Charqueada / SP</v>
          </cell>
        </row>
        <row r="1088">
          <cell r="C1088" t="str">
            <v>Charqueadas / RS</v>
          </cell>
        </row>
        <row r="1089">
          <cell r="C1089" t="str">
            <v>Charrua / RS</v>
          </cell>
        </row>
        <row r="1090">
          <cell r="C1090" t="str">
            <v>Chaval / CE</v>
          </cell>
        </row>
        <row r="1091">
          <cell r="C1091" t="str">
            <v>Chaves / PA</v>
          </cell>
        </row>
        <row r="1092">
          <cell r="C1092" t="str">
            <v>Chiador / MG</v>
          </cell>
        </row>
        <row r="1093">
          <cell r="C1093" t="str">
            <v>Chiapetta / RS</v>
          </cell>
        </row>
        <row r="1094">
          <cell r="C1094" t="str">
            <v>Nova Hartz / RS</v>
          </cell>
        </row>
        <row r="1095">
          <cell r="C1095" t="str">
            <v>Choró / CE</v>
          </cell>
        </row>
        <row r="1096">
          <cell r="C1096" t="str">
            <v>Chorozinho / CE</v>
          </cell>
        </row>
        <row r="1097">
          <cell r="C1097" t="str">
            <v>Chorrochó / BA</v>
          </cell>
        </row>
        <row r="1098">
          <cell r="C1098" t="str">
            <v>Chuí / RS</v>
          </cell>
        </row>
        <row r="1099">
          <cell r="C1099" t="str">
            <v>Chupinguaia / RO</v>
          </cell>
        </row>
        <row r="1100">
          <cell r="C1100" t="str">
            <v>Chuvisca / RS</v>
          </cell>
        </row>
        <row r="1101">
          <cell r="C1101" t="str">
            <v>Cianorte / PR</v>
          </cell>
        </row>
        <row r="1102">
          <cell r="C1102" t="str">
            <v>Cícero Dantas / BA</v>
          </cell>
        </row>
        <row r="1103">
          <cell r="C1103" t="str">
            <v>Cidade Gaúcha / PR</v>
          </cell>
        </row>
        <row r="1104">
          <cell r="C1104" t="str">
            <v>Cidade Ocidental / GO</v>
          </cell>
        </row>
        <row r="1105">
          <cell r="C1105" t="str">
            <v>Parnarama / MA</v>
          </cell>
        </row>
        <row r="1106">
          <cell r="C1106" t="str">
            <v>Cidreira / RS</v>
          </cell>
        </row>
        <row r="1107">
          <cell r="C1107" t="str">
            <v>Cipó / BA</v>
          </cell>
        </row>
        <row r="1108">
          <cell r="C1108" t="str">
            <v>Cipotânea / MG</v>
          </cell>
        </row>
        <row r="1109">
          <cell r="C1109" t="str">
            <v>Ciríaco / RS</v>
          </cell>
        </row>
        <row r="1110">
          <cell r="C1110" t="str">
            <v>Claraval / MG</v>
          </cell>
        </row>
        <row r="1111">
          <cell r="C1111" t="str">
            <v>Cláudia / MT</v>
          </cell>
        </row>
        <row r="1112">
          <cell r="C1112" t="str">
            <v>Alagoinhas / BA</v>
          </cell>
        </row>
        <row r="1113">
          <cell r="C1113" t="str">
            <v>Clementina / SP</v>
          </cell>
        </row>
        <row r="1114">
          <cell r="C1114" t="str">
            <v>Clevelândia / PR</v>
          </cell>
        </row>
        <row r="1115">
          <cell r="C1115" t="str">
            <v>Coari / AM</v>
          </cell>
        </row>
        <row r="1116">
          <cell r="C1116" t="str">
            <v>Cocal de Telha / PI</v>
          </cell>
        </row>
        <row r="1117">
          <cell r="C1117" t="str">
            <v>Venâncio Aires / RS</v>
          </cell>
        </row>
        <row r="1118">
          <cell r="C1118" t="str">
            <v>Cocal dos Alves / PI</v>
          </cell>
        </row>
        <row r="1119">
          <cell r="C1119" t="str">
            <v>Cocalzinho de Goiás / GO</v>
          </cell>
        </row>
        <row r="1120">
          <cell r="C1120" t="str">
            <v>Cocos / BA</v>
          </cell>
        </row>
        <row r="1121">
          <cell r="C1121" t="str">
            <v>Raposa / MA</v>
          </cell>
        </row>
        <row r="1122">
          <cell r="C1122" t="str">
            <v>Tremembé / SP</v>
          </cell>
        </row>
        <row r="1123">
          <cell r="C1123" t="str">
            <v>Coivaras / PI</v>
          </cell>
        </row>
        <row r="1124">
          <cell r="C1124" t="str">
            <v>Riversul / SP</v>
          </cell>
        </row>
        <row r="1125">
          <cell r="C1125" t="str">
            <v>Colíder / MT</v>
          </cell>
        </row>
        <row r="1126">
          <cell r="C1126" t="str">
            <v>Colina / SP</v>
          </cell>
        </row>
        <row r="1127">
          <cell r="C1127" t="str">
            <v>Vitória do Mearim / MA</v>
          </cell>
        </row>
        <row r="1128">
          <cell r="C1128" t="str">
            <v>Colinas / RS</v>
          </cell>
        </row>
        <row r="1129">
          <cell r="C1129" t="str">
            <v>Colinas do Sul / GO</v>
          </cell>
        </row>
        <row r="1130">
          <cell r="C1130" t="str">
            <v>Colinas do Tocantins / TO</v>
          </cell>
        </row>
        <row r="1131">
          <cell r="C1131" t="str">
            <v>Colméia / TO</v>
          </cell>
        </row>
        <row r="1132">
          <cell r="C1132" t="str">
            <v>Colniza / MT</v>
          </cell>
        </row>
        <row r="1133">
          <cell r="C1133" t="str">
            <v>Colombo / PR</v>
          </cell>
        </row>
        <row r="1134">
          <cell r="C1134" t="str">
            <v>Colônia do Gurguéia / PI</v>
          </cell>
        </row>
        <row r="1135">
          <cell r="C1135" t="str">
            <v>Colônia do Piauí / PI</v>
          </cell>
        </row>
        <row r="1136">
          <cell r="C1136" t="str">
            <v>Colorado / PR</v>
          </cell>
        </row>
        <row r="1137">
          <cell r="C1137" t="str">
            <v>Colorado / RS</v>
          </cell>
        </row>
        <row r="1138">
          <cell r="C1138" t="str">
            <v>Colorado do Oeste / RO</v>
          </cell>
        </row>
        <row r="1139">
          <cell r="C1139" t="str">
            <v>Combinado / TO</v>
          </cell>
        </row>
        <row r="1140">
          <cell r="C1140" t="str">
            <v>Comendador Gomes / MG</v>
          </cell>
        </row>
        <row r="1141">
          <cell r="C1141" t="str">
            <v>Comendador Levy Gasparian / RJ</v>
          </cell>
        </row>
        <row r="1142">
          <cell r="C1142" t="str">
            <v>Comercinho / MG</v>
          </cell>
        </row>
        <row r="1143">
          <cell r="C1143" t="str">
            <v>Comodoro / MT</v>
          </cell>
        </row>
        <row r="1144">
          <cell r="C1144" t="str">
            <v>Conceição / PB</v>
          </cell>
        </row>
        <row r="1145">
          <cell r="C1145" t="str">
            <v>Conceição da Aparecida / MG</v>
          </cell>
        </row>
        <row r="1146">
          <cell r="C1146" t="str">
            <v>Conceição da Barra / ES</v>
          </cell>
        </row>
        <row r="1147">
          <cell r="C1147" t="str">
            <v>Conceição da Barra de Minas / MG</v>
          </cell>
        </row>
        <row r="1148">
          <cell r="C1148" t="str">
            <v>Conceição da Feira / BA</v>
          </cell>
        </row>
        <row r="1149">
          <cell r="C1149" t="str">
            <v>Conceição das Alagoas / MG</v>
          </cell>
        </row>
        <row r="1150">
          <cell r="C1150" t="str">
            <v>Conceição das Pedras / MG</v>
          </cell>
        </row>
        <row r="1151">
          <cell r="C1151" t="str">
            <v>Conceição de Ipanema / MG</v>
          </cell>
        </row>
        <row r="1152">
          <cell r="C1152" t="str">
            <v>Conceição de Macabu / RJ</v>
          </cell>
        </row>
        <row r="1153">
          <cell r="C1153" t="str">
            <v>Conceição do Almeida / BA</v>
          </cell>
        </row>
        <row r="1154">
          <cell r="C1154" t="str">
            <v>Conceição do Araguaia / PA</v>
          </cell>
        </row>
        <row r="1155">
          <cell r="C1155" t="str">
            <v>Minas do Leão / RS</v>
          </cell>
        </row>
        <row r="1156">
          <cell r="C1156" t="str">
            <v>Conceição do Coité / BA</v>
          </cell>
        </row>
        <row r="1157">
          <cell r="C1157" t="str">
            <v>Conceição do Jacuípe / BA</v>
          </cell>
        </row>
        <row r="1158">
          <cell r="C1158" t="str">
            <v>Itarana / ES</v>
          </cell>
        </row>
        <row r="1159">
          <cell r="C1159" t="str">
            <v>Conceição do Rio Verde / MG</v>
          </cell>
        </row>
        <row r="1160">
          <cell r="C1160" t="str">
            <v>Conceição do Tocantins / TO</v>
          </cell>
        </row>
        <row r="1161">
          <cell r="C1161" t="str">
            <v>Quatro Barras / PR</v>
          </cell>
        </row>
        <row r="1162">
          <cell r="C1162" t="str">
            <v>Conchal / SP</v>
          </cell>
        </row>
        <row r="1163">
          <cell r="C1163" t="str">
            <v>Conchas / SP</v>
          </cell>
        </row>
        <row r="1164">
          <cell r="C1164" t="str">
            <v>Guidoval / MG</v>
          </cell>
        </row>
        <row r="1165">
          <cell r="C1165" t="str">
            <v>Concórdia do Pará / PA</v>
          </cell>
        </row>
        <row r="1166">
          <cell r="C1166" t="str">
            <v>Condado / PE</v>
          </cell>
        </row>
        <row r="1167">
          <cell r="C1167" t="str">
            <v>Conde / BA</v>
          </cell>
        </row>
        <row r="1168">
          <cell r="C1168" t="str">
            <v>Conde / PB</v>
          </cell>
        </row>
        <row r="1169">
          <cell r="C1169" t="str">
            <v>Condor / RS</v>
          </cell>
        </row>
        <row r="1170">
          <cell r="C1170" t="str">
            <v>Cônego Marinho / MG</v>
          </cell>
        </row>
        <row r="1171">
          <cell r="C1171" t="str">
            <v>Confins / MG</v>
          </cell>
        </row>
        <row r="1172">
          <cell r="C1172" t="str">
            <v>Congo / PB</v>
          </cell>
        </row>
        <row r="1173">
          <cell r="C1173" t="str">
            <v>Congonhal / MG</v>
          </cell>
        </row>
        <row r="1174">
          <cell r="C1174" t="str">
            <v>Dourados / MS</v>
          </cell>
        </row>
        <row r="1175">
          <cell r="C1175" t="str">
            <v>Congonhas do Norte / MG</v>
          </cell>
        </row>
        <row r="1176">
          <cell r="C1176" t="str">
            <v>Congonhinhas / PR</v>
          </cell>
        </row>
        <row r="1177">
          <cell r="C1177" t="str">
            <v>Conquista / MG</v>
          </cell>
        </row>
        <row r="1178">
          <cell r="C1178" t="str">
            <v>Conquista D Oeste / MT</v>
          </cell>
        </row>
        <row r="1179">
          <cell r="C1179" t="str">
            <v>Iguaba Grande / RJ</v>
          </cell>
        </row>
        <row r="1180">
          <cell r="C1180" t="str">
            <v>Conselheiro Mairinck / PR</v>
          </cell>
        </row>
        <row r="1181">
          <cell r="C1181" t="str">
            <v>Irati / SC</v>
          </cell>
        </row>
        <row r="1182">
          <cell r="C1182" t="str">
            <v>Consolação / MG</v>
          </cell>
        </row>
        <row r="1183">
          <cell r="C1183" t="str">
            <v>Contagem / MG</v>
          </cell>
        </row>
        <row r="1184">
          <cell r="C1184" t="str">
            <v>Presidente Kennedy / ES</v>
          </cell>
        </row>
        <row r="1185">
          <cell r="C1185" t="str">
            <v>Contendas do Sincorá / BA</v>
          </cell>
        </row>
        <row r="1186">
          <cell r="C1186" t="str">
            <v>Coqueiral / MG</v>
          </cell>
        </row>
        <row r="1187">
          <cell r="C1187" t="str">
            <v>Coqueiro Baixo / RS</v>
          </cell>
        </row>
        <row r="1188">
          <cell r="C1188" t="str">
            <v>Barra do Turvo / SP</v>
          </cell>
        </row>
        <row r="1189">
          <cell r="C1189" t="str">
            <v>Coqueiros do Sul / RS</v>
          </cell>
        </row>
        <row r="1190">
          <cell r="C1190" t="str">
            <v>Coração de Jesus / MG</v>
          </cell>
        </row>
        <row r="1191">
          <cell r="C1191" t="str">
            <v>Coração de Maria / BA</v>
          </cell>
        </row>
        <row r="1192">
          <cell r="C1192" t="str">
            <v>Corbélia / PR</v>
          </cell>
        </row>
        <row r="1193">
          <cell r="C1193" t="str">
            <v>Passos Maia / SC</v>
          </cell>
        </row>
        <row r="1194">
          <cell r="C1194" t="str">
            <v>Cordeirópolis / SP</v>
          </cell>
        </row>
        <row r="1195">
          <cell r="C1195" t="str">
            <v>Cordeiros / BA</v>
          </cell>
        </row>
        <row r="1196">
          <cell r="C1196" t="str">
            <v>Cordilheira Alta / SC</v>
          </cell>
        </row>
        <row r="1197">
          <cell r="C1197" t="str">
            <v>Cordisburgo / MG</v>
          </cell>
        </row>
        <row r="1198">
          <cell r="C1198" t="str">
            <v>Cordislândia / MG</v>
          </cell>
        </row>
        <row r="1199">
          <cell r="C1199" t="str">
            <v>Coremas / PB</v>
          </cell>
        </row>
        <row r="1200">
          <cell r="C1200" t="str">
            <v>Corguinho / MS</v>
          </cell>
        </row>
        <row r="1201">
          <cell r="C1201" t="str">
            <v>Coribe / BA</v>
          </cell>
        </row>
        <row r="1202">
          <cell r="C1202" t="str">
            <v>Corinto / MG</v>
          </cell>
        </row>
        <row r="1203">
          <cell r="C1203" t="str">
            <v>Cornélio Procópio / PR</v>
          </cell>
        </row>
        <row r="1204">
          <cell r="C1204" t="str">
            <v>Coroaci / MG</v>
          </cell>
        </row>
        <row r="1205">
          <cell r="C1205" t="str">
            <v>Coroados / SP</v>
          </cell>
        </row>
        <row r="1206">
          <cell r="C1206" t="str">
            <v>Coromandel / MG</v>
          </cell>
        </row>
        <row r="1207">
          <cell r="C1207" t="str">
            <v>Coronel Barros / RS</v>
          </cell>
        </row>
        <row r="1208">
          <cell r="C1208" t="str">
            <v>Coronel Bicaco / RS</v>
          </cell>
        </row>
        <row r="1209">
          <cell r="C1209" t="str">
            <v>Tupã / SP</v>
          </cell>
        </row>
        <row r="1210">
          <cell r="C1210" t="str">
            <v>Coronel Ezequiel / RN</v>
          </cell>
        </row>
        <row r="1211">
          <cell r="C1211" t="str">
            <v>Coronel Fabriciano / MG</v>
          </cell>
        </row>
        <row r="1212">
          <cell r="C1212" t="str">
            <v>Aracruz / ES</v>
          </cell>
        </row>
        <row r="1213">
          <cell r="C1213" t="str">
            <v>Coronel João Pessoa / RN</v>
          </cell>
        </row>
        <row r="1214">
          <cell r="C1214" t="str">
            <v>Coronel João Sá / BA</v>
          </cell>
        </row>
        <row r="1215">
          <cell r="C1215" t="str">
            <v>Coronel José Dias / PI</v>
          </cell>
        </row>
        <row r="1216">
          <cell r="C1216" t="str">
            <v>Coronel Macedo / SP</v>
          </cell>
        </row>
        <row r="1217">
          <cell r="C1217" t="str">
            <v>Coronel Martins / SC</v>
          </cell>
        </row>
        <row r="1218">
          <cell r="C1218" t="str">
            <v>Rio Azul / PR</v>
          </cell>
        </row>
        <row r="1219">
          <cell r="C1219" t="str">
            <v>Coronel Pacheco / MG</v>
          </cell>
        </row>
        <row r="1220">
          <cell r="C1220" t="str">
            <v>Coronel Pilar / RS</v>
          </cell>
        </row>
        <row r="1221">
          <cell r="C1221" t="str">
            <v>Coronel Sapucaia / MS</v>
          </cell>
        </row>
        <row r="1222">
          <cell r="C1222" t="str">
            <v>Coronel Vivida / PR</v>
          </cell>
        </row>
        <row r="1223">
          <cell r="C1223" t="str">
            <v>Coronel Xavier Chaves / MG</v>
          </cell>
        </row>
        <row r="1224">
          <cell r="C1224" t="str">
            <v>Córrego Danta / MG</v>
          </cell>
        </row>
        <row r="1225">
          <cell r="C1225" t="str">
            <v>Córrego do Bom Jesus / MG</v>
          </cell>
        </row>
        <row r="1226">
          <cell r="C1226" t="str">
            <v>Córrego Fundo / MG</v>
          </cell>
        </row>
        <row r="1227">
          <cell r="C1227" t="str">
            <v>Ribeirão Preto / SP</v>
          </cell>
        </row>
        <row r="1228">
          <cell r="C1228" t="str">
            <v>Correia Pinto / SC</v>
          </cell>
        </row>
        <row r="1229">
          <cell r="C1229" t="str">
            <v>Corrente / PI</v>
          </cell>
        </row>
        <row r="1230">
          <cell r="C1230" t="str">
            <v>Correntes / PE</v>
          </cell>
        </row>
        <row r="1231">
          <cell r="C1231" t="str">
            <v>Correntina / BA</v>
          </cell>
        </row>
        <row r="1232">
          <cell r="C1232" t="str">
            <v>Realeza / PR</v>
          </cell>
        </row>
        <row r="1233">
          <cell r="C1233" t="str">
            <v>Corumbá / MS</v>
          </cell>
        </row>
        <row r="1234">
          <cell r="C1234" t="str">
            <v>Corumbá de Goiás / GO</v>
          </cell>
        </row>
        <row r="1235">
          <cell r="C1235" t="str">
            <v>Corumbaíba / GO</v>
          </cell>
        </row>
        <row r="1236">
          <cell r="C1236" t="str">
            <v>Corumbataí / SP</v>
          </cell>
        </row>
        <row r="1237">
          <cell r="C1237" t="str">
            <v>Corumbataí do Sul / PR</v>
          </cell>
        </row>
        <row r="1238">
          <cell r="C1238" t="str">
            <v>Corumbiara / RO</v>
          </cell>
        </row>
        <row r="1239">
          <cell r="C1239" t="str">
            <v>Taió / SC</v>
          </cell>
        </row>
        <row r="1240">
          <cell r="C1240" t="str">
            <v>Bom Jesus do Sul / PR</v>
          </cell>
        </row>
        <row r="1241">
          <cell r="C1241" t="str">
            <v>Cosmópolis / SP</v>
          </cell>
        </row>
        <row r="1242">
          <cell r="C1242" t="str">
            <v>Cosmorama / SP</v>
          </cell>
        </row>
        <row r="1243">
          <cell r="C1243" t="str">
            <v>Costa Rica / MS</v>
          </cell>
        </row>
        <row r="1244">
          <cell r="C1244" t="str">
            <v>Cotegipe / BA</v>
          </cell>
        </row>
        <row r="1245">
          <cell r="C1245" t="str">
            <v>Pinheiro Preto / SC</v>
          </cell>
        </row>
        <row r="1246">
          <cell r="C1246" t="str">
            <v>Cotiporã / RS</v>
          </cell>
        </row>
        <row r="1247">
          <cell r="C1247" t="str">
            <v>Cotriguaçu / MT</v>
          </cell>
        </row>
        <row r="1248">
          <cell r="C1248" t="str">
            <v>Couto de Magalhães de Minas / MG</v>
          </cell>
        </row>
        <row r="1249">
          <cell r="C1249" t="str">
            <v>Coxilha / RS</v>
          </cell>
        </row>
        <row r="1250">
          <cell r="C1250" t="str">
            <v>Coxim / MS</v>
          </cell>
        </row>
        <row r="1251">
          <cell r="C1251" t="str">
            <v>Coxixola / PB</v>
          </cell>
        </row>
        <row r="1252">
          <cell r="C1252" t="str">
            <v>Craíbas / AL</v>
          </cell>
        </row>
        <row r="1253">
          <cell r="C1253" t="str">
            <v>Crateús / CE</v>
          </cell>
        </row>
        <row r="1254">
          <cell r="C1254" t="str">
            <v>Crato / CE</v>
          </cell>
        </row>
        <row r="1255">
          <cell r="C1255" t="str">
            <v>Cravinhos / SP</v>
          </cell>
        </row>
        <row r="1256">
          <cell r="C1256" t="str">
            <v>Cravolândia / BA</v>
          </cell>
        </row>
        <row r="1257">
          <cell r="C1257" t="str">
            <v>Coqueiro Seco / AL</v>
          </cell>
        </row>
        <row r="1258">
          <cell r="C1258" t="str">
            <v>Crisólita / MG</v>
          </cell>
        </row>
        <row r="1259">
          <cell r="C1259" t="str">
            <v>Crissiumal / RS</v>
          </cell>
        </row>
        <row r="1260">
          <cell r="C1260" t="str">
            <v>Cristais / MG</v>
          </cell>
        </row>
        <row r="1261">
          <cell r="C1261" t="str">
            <v>Cristais Paulista / SP</v>
          </cell>
        </row>
        <row r="1262">
          <cell r="C1262" t="str">
            <v>Cristal / RS</v>
          </cell>
        </row>
        <row r="1263">
          <cell r="C1263" t="str">
            <v>Cristalândia / TO</v>
          </cell>
        </row>
        <row r="1264">
          <cell r="C1264" t="str">
            <v>Cristália / MG</v>
          </cell>
        </row>
        <row r="1265">
          <cell r="C1265" t="str">
            <v>Cristalina / GO</v>
          </cell>
        </row>
        <row r="1266">
          <cell r="C1266" t="str">
            <v>Cristiano Otoni / MG</v>
          </cell>
        </row>
        <row r="1267">
          <cell r="C1267" t="str">
            <v>Cristianópolis / GO</v>
          </cell>
        </row>
        <row r="1268">
          <cell r="C1268" t="str">
            <v>Cristina / MG</v>
          </cell>
        </row>
        <row r="1269">
          <cell r="C1269" t="str">
            <v>Cristinápolis / SE</v>
          </cell>
        </row>
        <row r="1270">
          <cell r="C1270" t="str">
            <v>Cristino Castro / PI</v>
          </cell>
        </row>
        <row r="1271">
          <cell r="C1271" t="str">
            <v>Cristópolis / BA</v>
          </cell>
        </row>
        <row r="1272">
          <cell r="C1272" t="str">
            <v>Crixás / GO</v>
          </cell>
        </row>
        <row r="1273">
          <cell r="C1273" t="str">
            <v>Crixás do Tocantins / TO</v>
          </cell>
        </row>
        <row r="1274">
          <cell r="C1274" t="str">
            <v>Cromínia / GO</v>
          </cell>
        </row>
        <row r="1275">
          <cell r="C1275" t="str">
            <v>Crucilândia / MG</v>
          </cell>
        </row>
        <row r="1276">
          <cell r="C1276" t="str">
            <v>Cruz / CE</v>
          </cell>
        </row>
        <row r="1277">
          <cell r="C1277" t="str">
            <v>Cruz Alta / RS</v>
          </cell>
        </row>
        <row r="1278">
          <cell r="C1278" t="str">
            <v>Cruz das Almas / BA</v>
          </cell>
        </row>
        <row r="1279">
          <cell r="C1279" t="str">
            <v>Cruz do Espírito Santo / PB</v>
          </cell>
        </row>
        <row r="1280">
          <cell r="C1280" t="str">
            <v>Rio das Ostras / RJ</v>
          </cell>
        </row>
        <row r="1281">
          <cell r="C1281" t="str">
            <v>Cruzália / SP</v>
          </cell>
        </row>
        <row r="1282">
          <cell r="C1282" t="str">
            <v>Cruzaltense / RS</v>
          </cell>
        </row>
        <row r="1283">
          <cell r="C1283" t="str">
            <v>Cruzeiro / SP</v>
          </cell>
        </row>
        <row r="1284">
          <cell r="C1284" t="str">
            <v>Cruzeiro da Fortaleza / MG</v>
          </cell>
        </row>
        <row r="1285">
          <cell r="C1285" t="str">
            <v>Cruzeiro do Iguaçu / PR</v>
          </cell>
        </row>
        <row r="1286">
          <cell r="C1286" t="str">
            <v>Cruzeiro do Oeste / PR</v>
          </cell>
        </row>
        <row r="1287">
          <cell r="C1287" t="str">
            <v>Lindóia do Sul / SC</v>
          </cell>
        </row>
        <row r="1288">
          <cell r="C1288" t="str">
            <v>Cruzeiro do Sul / PR</v>
          </cell>
        </row>
        <row r="1289">
          <cell r="C1289" t="str">
            <v>Cruzeiro do Sul / RS</v>
          </cell>
        </row>
        <row r="1290">
          <cell r="C1290" t="str">
            <v>Cruzeta / RN</v>
          </cell>
        </row>
        <row r="1291">
          <cell r="C1291" t="str">
            <v>Cruzília / MG</v>
          </cell>
        </row>
        <row r="1292">
          <cell r="C1292" t="str">
            <v>Cruzmaltina / PR</v>
          </cell>
        </row>
        <row r="1293">
          <cell r="C1293" t="str">
            <v>Ortigueira / PR</v>
          </cell>
        </row>
        <row r="1294">
          <cell r="C1294" t="str">
            <v>Cubati / PB</v>
          </cell>
        </row>
        <row r="1295">
          <cell r="C1295" t="str">
            <v>Cuiabá / MT</v>
          </cell>
        </row>
        <row r="1296">
          <cell r="C1296" t="str">
            <v>Cuité / PB</v>
          </cell>
        </row>
        <row r="1297">
          <cell r="C1297" t="str">
            <v>Cuitegi / PB</v>
          </cell>
        </row>
        <row r="1298">
          <cell r="C1298" t="str">
            <v>Cujubim / RO</v>
          </cell>
        </row>
        <row r="1299">
          <cell r="C1299" t="str">
            <v>Cumaru do Norte / PA</v>
          </cell>
        </row>
        <row r="1300">
          <cell r="C1300" t="str">
            <v>Cumbe / SE</v>
          </cell>
        </row>
        <row r="1301">
          <cell r="C1301" t="str">
            <v>São José do Cerrito / SC</v>
          </cell>
        </row>
        <row r="1302">
          <cell r="C1302" t="str">
            <v>Passo Fundo / RS</v>
          </cell>
        </row>
        <row r="1303">
          <cell r="C1303" t="str">
            <v>Cunhataí / SC</v>
          </cell>
        </row>
        <row r="1304">
          <cell r="C1304" t="str">
            <v>Cuparaque / MG</v>
          </cell>
        </row>
        <row r="1305">
          <cell r="C1305" t="str">
            <v>Cupira / PE</v>
          </cell>
        </row>
        <row r="1306">
          <cell r="C1306" t="str">
            <v>Curaçá / BA</v>
          </cell>
        </row>
        <row r="1307">
          <cell r="C1307" t="str">
            <v>Curimatá / PI</v>
          </cell>
        </row>
        <row r="1308">
          <cell r="C1308" t="str">
            <v>Curitiba / PR</v>
          </cell>
        </row>
        <row r="1309">
          <cell r="C1309" t="str">
            <v>Curitibanos / SC</v>
          </cell>
        </row>
        <row r="1310">
          <cell r="C1310" t="str">
            <v>Curiúva / PR</v>
          </cell>
        </row>
        <row r="1311">
          <cell r="C1311" t="str">
            <v>Currais / PI</v>
          </cell>
        </row>
        <row r="1312">
          <cell r="C1312" t="str">
            <v>Currais Novos / RN</v>
          </cell>
        </row>
        <row r="1313">
          <cell r="C1313" t="str">
            <v>Curral de Dentro / MG</v>
          </cell>
        </row>
        <row r="1314">
          <cell r="C1314" t="str">
            <v>Curralinho / PA</v>
          </cell>
        </row>
        <row r="1315">
          <cell r="C1315" t="str">
            <v>Curralinhos / PI</v>
          </cell>
        </row>
        <row r="1316">
          <cell r="C1316" t="str">
            <v>Curuá / PA</v>
          </cell>
        </row>
        <row r="1317">
          <cell r="C1317" t="str">
            <v>Curuçá / PA</v>
          </cell>
        </row>
        <row r="1318">
          <cell r="C1318" t="str">
            <v>Timbiras / MA</v>
          </cell>
        </row>
        <row r="1319">
          <cell r="C1319" t="str">
            <v>Curvelo / MG</v>
          </cell>
        </row>
        <row r="1320">
          <cell r="C1320" t="str">
            <v>Damianópolis / GO</v>
          </cell>
        </row>
        <row r="1321">
          <cell r="C1321" t="str">
            <v>Damião / PB</v>
          </cell>
        </row>
        <row r="1322">
          <cell r="C1322" t="str">
            <v>Damolândia / GO</v>
          </cell>
        </row>
        <row r="1323">
          <cell r="C1323" t="str">
            <v>Darcinópolis / TO</v>
          </cell>
        </row>
        <row r="1324">
          <cell r="C1324" t="str">
            <v>Datas / MG</v>
          </cell>
        </row>
        <row r="1325">
          <cell r="C1325" t="str">
            <v>David Canabarro / RS</v>
          </cell>
        </row>
        <row r="1326">
          <cell r="C1326" t="str">
            <v>Davinópolis / GO</v>
          </cell>
        </row>
        <row r="1327">
          <cell r="C1327" t="str">
            <v>João Lisboa / MA</v>
          </cell>
        </row>
        <row r="1328">
          <cell r="C1328" t="str">
            <v>Delfim Moreira / MG</v>
          </cell>
        </row>
        <row r="1329">
          <cell r="C1329" t="str">
            <v>Delfinópolis / MG</v>
          </cell>
        </row>
        <row r="1330">
          <cell r="C1330" t="str">
            <v>Delmiro Gouveia / AL</v>
          </cell>
        </row>
        <row r="1331">
          <cell r="C1331" t="str">
            <v>São José do Rio Pardo / SP</v>
          </cell>
        </row>
        <row r="1332">
          <cell r="C1332" t="str">
            <v>Demerval Lobão / PI</v>
          </cell>
        </row>
        <row r="1333">
          <cell r="C1333" t="str">
            <v>Denise / MT</v>
          </cell>
        </row>
        <row r="1334">
          <cell r="C1334" t="str">
            <v>Deodápolis / MS</v>
          </cell>
        </row>
        <row r="1335">
          <cell r="C1335" t="str">
            <v>Deputado Irapuan Pinheiro / CE</v>
          </cell>
        </row>
        <row r="1336">
          <cell r="C1336" t="str">
            <v>Derrubadas / RS</v>
          </cell>
        </row>
        <row r="1337">
          <cell r="C1337" t="str">
            <v>Descalvado / SP</v>
          </cell>
        </row>
        <row r="1338">
          <cell r="C1338" t="str">
            <v>Descanso / SC</v>
          </cell>
        </row>
        <row r="1339">
          <cell r="C1339" t="str">
            <v>Descoberto / MG</v>
          </cell>
        </row>
        <row r="1340">
          <cell r="C1340" t="str">
            <v>Desterro de Entre Rios / MG</v>
          </cell>
        </row>
        <row r="1341">
          <cell r="C1341" t="str">
            <v>Desterro do Melo / MG</v>
          </cell>
        </row>
        <row r="1342">
          <cell r="C1342" t="str">
            <v>Dezesseis de Novembro / RS</v>
          </cell>
        </row>
        <row r="1343">
          <cell r="C1343" t="str">
            <v>Maratá / RS</v>
          </cell>
        </row>
        <row r="1344">
          <cell r="C1344" t="str">
            <v>Diamante / PB</v>
          </cell>
        </row>
        <row r="1345">
          <cell r="C1345" t="str">
            <v>Marataízes / ES</v>
          </cell>
        </row>
        <row r="1346">
          <cell r="C1346" t="str">
            <v>Diamante do Norte / PR</v>
          </cell>
        </row>
        <row r="1347">
          <cell r="C1347" t="str">
            <v>Diamante do Sul / PR</v>
          </cell>
        </row>
        <row r="1348">
          <cell r="C1348" t="str">
            <v>Diamantina / MG</v>
          </cell>
        </row>
        <row r="1349">
          <cell r="C1349" t="str">
            <v>Diamantino / MT</v>
          </cell>
        </row>
        <row r="1350">
          <cell r="C1350" t="str">
            <v>Dias d Ávila / BA</v>
          </cell>
        </row>
        <row r="1351">
          <cell r="C1351" t="str">
            <v>Dilermando de Aguiar / RS</v>
          </cell>
        </row>
        <row r="1352">
          <cell r="C1352" t="str">
            <v>Diogo de Vasconcelos / MG</v>
          </cell>
        </row>
        <row r="1353">
          <cell r="C1353" t="str">
            <v>Dionísio / MG</v>
          </cell>
        </row>
        <row r="1354">
          <cell r="C1354" t="str">
            <v>Nova Itaberaba / SC</v>
          </cell>
        </row>
        <row r="1355">
          <cell r="C1355" t="str">
            <v>Diorama / GO</v>
          </cell>
        </row>
        <row r="1356">
          <cell r="C1356" t="str">
            <v>Dirce Reis / SP</v>
          </cell>
        </row>
        <row r="1357">
          <cell r="C1357" t="str">
            <v>Divina Pastora / SE</v>
          </cell>
        </row>
        <row r="1358">
          <cell r="C1358" t="str">
            <v>Paulo Bento / RS</v>
          </cell>
        </row>
        <row r="1359">
          <cell r="C1359" t="str">
            <v>Divino / MG</v>
          </cell>
        </row>
        <row r="1360">
          <cell r="C1360" t="str">
            <v>Divino das Laranjeiras / MG</v>
          </cell>
        </row>
        <row r="1361">
          <cell r="C1361" t="str">
            <v>São Lourenço / MG</v>
          </cell>
        </row>
        <row r="1362">
          <cell r="C1362" t="str">
            <v>Lucianópolis / SP</v>
          </cell>
        </row>
        <row r="1363">
          <cell r="C1363" t="str">
            <v>Terra Boa / PR</v>
          </cell>
        </row>
        <row r="1364">
          <cell r="C1364" t="str">
            <v>Divinópolis do Tocantins / TO</v>
          </cell>
        </row>
        <row r="1365">
          <cell r="C1365" t="str">
            <v>Divisa Alegre / MG</v>
          </cell>
        </row>
        <row r="1366">
          <cell r="C1366" t="str">
            <v>Divisa Nova / MG</v>
          </cell>
        </row>
        <row r="1367">
          <cell r="C1367" t="str">
            <v>Divisópolis / MG</v>
          </cell>
        </row>
        <row r="1368">
          <cell r="C1368" t="str">
            <v>Dobrada / SP</v>
          </cell>
        </row>
        <row r="1369">
          <cell r="C1369" t="str">
            <v>Dois Córregos / SP</v>
          </cell>
        </row>
        <row r="1370">
          <cell r="C1370" t="str">
            <v>Dois Irmãos / RS</v>
          </cell>
        </row>
        <row r="1371">
          <cell r="C1371" t="str">
            <v>Dois Irmãos das Missões / RS</v>
          </cell>
        </row>
        <row r="1372">
          <cell r="C1372" t="str">
            <v>Dois Irmãos do Buriti / MS</v>
          </cell>
        </row>
        <row r="1373">
          <cell r="C1373" t="str">
            <v>Dois Irmãos do Tocantins / TO</v>
          </cell>
        </row>
        <row r="1374">
          <cell r="C1374" t="str">
            <v>Dois Lajeados / RS</v>
          </cell>
        </row>
        <row r="1375">
          <cell r="C1375" t="str">
            <v>Dois Riachos / AL</v>
          </cell>
        </row>
        <row r="1376">
          <cell r="C1376" t="str">
            <v>Dois Vizinhos / PR</v>
          </cell>
        </row>
        <row r="1377">
          <cell r="C1377" t="str">
            <v>Dolcinópolis / SP</v>
          </cell>
        </row>
        <row r="1378">
          <cell r="C1378" t="str">
            <v>Dom Aquino / MT</v>
          </cell>
        </row>
        <row r="1379">
          <cell r="C1379" t="str">
            <v>Dom Basílio / BA</v>
          </cell>
        </row>
        <row r="1380">
          <cell r="C1380" t="str">
            <v>Dom Bosco / MG</v>
          </cell>
        </row>
        <row r="1381">
          <cell r="C1381" t="str">
            <v>Dom Cavati / MG</v>
          </cell>
        </row>
        <row r="1382">
          <cell r="C1382" t="str">
            <v>Dom Eliseu / PA</v>
          </cell>
        </row>
        <row r="1383">
          <cell r="C1383" t="str">
            <v>Dom Expedito Lopes / PI</v>
          </cell>
        </row>
        <row r="1384">
          <cell r="C1384" t="str">
            <v>Dom Feliciano / RS</v>
          </cell>
        </row>
        <row r="1385">
          <cell r="C1385" t="str">
            <v>Dom Inocêncio / PI</v>
          </cell>
        </row>
        <row r="1386">
          <cell r="C1386" t="str">
            <v>Dom Joaquim / MG</v>
          </cell>
        </row>
        <row r="1387">
          <cell r="C1387" t="str">
            <v>Dom Macedo Costa / BA</v>
          </cell>
        </row>
        <row r="1388">
          <cell r="C1388" t="str">
            <v>Irineópolis / SC</v>
          </cell>
        </row>
        <row r="1389">
          <cell r="C1389" t="str">
            <v>Dom Pedro de Alcântara / RS</v>
          </cell>
        </row>
        <row r="1390">
          <cell r="C1390" t="str">
            <v>Dom Silvério / MG</v>
          </cell>
        </row>
        <row r="1391">
          <cell r="C1391" t="str">
            <v>Dom Viçoso / MG</v>
          </cell>
        </row>
        <row r="1392">
          <cell r="C1392" t="str">
            <v>Domingos Martins / ES</v>
          </cell>
        </row>
        <row r="1393">
          <cell r="C1393" t="str">
            <v>Domingos Mourão / PI</v>
          </cell>
        </row>
        <row r="1394">
          <cell r="C1394" t="str">
            <v>Dona Emma / SC</v>
          </cell>
        </row>
        <row r="1395">
          <cell r="C1395" t="str">
            <v>Mairiporã / SP</v>
          </cell>
        </row>
        <row r="1396">
          <cell r="C1396" t="str">
            <v>Dona Francisca / RS</v>
          </cell>
        </row>
        <row r="1397">
          <cell r="C1397" t="str">
            <v>Dona Inês / PB</v>
          </cell>
        </row>
        <row r="1398">
          <cell r="C1398" t="str">
            <v>Sertãozinho / SP</v>
          </cell>
        </row>
        <row r="1399">
          <cell r="C1399" t="str">
            <v>Dores do Indaiá / MG</v>
          </cell>
        </row>
        <row r="1400">
          <cell r="C1400" t="str">
            <v>Capitão Leônidas Marques / PR</v>
          </cell>
        </row>
        <row r="1401">
          <cell r="C1401" t="str">
            <v>Dores do Turvo / MG</v>
          </cell>
        </row>
        <row r="1402">
          <cell r="C1402" t="str">
            <v>Doresópolis / MG</v>
          </cell>
        </row>
        <row r="1403">
          <cell r="C1403" t="str">
            <v>Dormentes / PE</v>
          </cell>
        </row>
        <row r="1404">
          <cell r="C1404" t="str">
            <v>Douradina / MS</v>
          </cell>
        </row>
        <row r="1405">
          <cell r="C1405" t="str">
            <v>Douradina / PR</v>
          </cell>
        </row>
        <row r="1406">
          <cell r="C1406" t="str">
            <v>Dourado / SP</v>
          </cell>
        </row>
        <row r="1407">
          <cell r="C1407" t="str">
            <v>Douradoquara / MG</v>
          </cell>
        </row>
        <row r="1408">
          <cell r="C1408" t="str">
            <v>Quissamã / RJ</v>
          </cell>
        </row>
        <row r="1409">
          <cell r="C1409" t="str">
            <v>Doutor Camargo / PR</v>
          </cell>
        </row>
        <row r="1410">
          <cell r="C1410" t="str">
            <v>Doutor Maurício Cardoso / RS</v>
          </cell>
        </row>
        <row r="1411">
          <cell r="C1411" t="str">
            <v>Doutor Pedrinho / SC</v>
          </cell>
        </row>
        <row r="1412">
          <cell r="C1412" t="str">
            <v>Doutor Ricardo / RS</v>
          </cell>
        </row>
        <row r="1413">
          <cell r="C1413" t="str">
            <v>Itabira / MG</v>
          </cell>
        </row>
        <row r="1414">
          <cell r="C1414" t="str">
            <v>Duartina / SP</v>
          </cell>
        </row>
        <row r="1415">
          <cell r="C1415" t="str">
            <v>Duas Barras / RJ</v>
          </cell>
        </row>
        <row r="1416">
          <cell r="C1416" t="str">
            <v>Dueré / TO</v>
          </cell>
        </row>
        <row r="1417">
          <cell r="C1417" t="str">
            <v>Divinolândia / SP</v>
          </cell>
        </row>
        <row r="1418">
          <cell r="C1418" t="str">
            <v>Governador Nunes Freire / MA</v>
          </cell>
        </row>
        <row r="1419">
          <cell r="C1419" t="str">
            <v>São José dos Pinhais / PR</v>
          </cell>
        </row>
        <row r="1420">
          <cell r="C1420" t="str">
            <v>Durandé / MG</v>
          </cell>
        </row>
        <row r="1421">
          <cell r="C1421" t="str">
            <v>Ecoporanga / ES</v>
          </cell>
        </row>
        <row r="1422">
          <cell r="C1422" t="str">
            <v>Edealina / GO</v>
          </cell>
        </row>
        <row r="1423">
          <cell r="C1423" t="str">
            <v>Eirunepé / AM</v>
          </cell>
        </row>
        <row r="1424">
          <cell r="C1424" t="str">
            <v>Eldorado / MS</v>
          </cell>
        </row>
        <row r="1425">
          <cell r="C1425" t="str">
            <v>Ventania / PR</v>
          </cell>
        </row>
        <row r="1426">
          <cell r="C1426" t="str">
            <v>Eldorado do Carajás / PA</v>
          </cell>
        </row>
        <row r="1427">
          <cell r="C1427" t="str">
            <v>Eldorado do Sul / RS</v>
          </cell>
        </row>
        <row r="1428">
          <cell r="C1428" t="str">
            <v>Franco da Rocha / SP</v>
          </cell>
        </row>
        <row r="1429">
          <cell r="C1429" t="str">
            <v>Eliseu Martins / PI</v>
          </cell>
        </row>
        <row r="1430">
          <cell r="C1430" t="str">
            <v>Elisiário / SP</v>
          </cell>
        </row>
        <row r="1431">
          <cell r="C1431" t="str">
            <v>Elísio Medrado / BA</v>
          </cell>
        </row>
        <row r="1432">
          <cell r="C1432" t="str">
            <v>Elói Mendes / MG</v>
          </cell>
        </row>
        <row r="1433">
          <cell r="C1433" t="str">
            <v>Emas / PB</v>
          </cell>
        </row>
        <row r="1434">
          <cell r="C1434" t="str">
            <v>Embaúba / SP</v>
          </cell>
        </row>
        <row r="1435">
          <cell r="C1435" t="str">
            <v>Três Barras / SC</v>
          </cell>
        </row>
        <row r="1436">
          <cell r="C1436" t="str">
            <v>Embu-Guaçu / SP</v>
          </cell>
        </row>
        <row r="1437">
          <cell r="C1437" t="str">
            <v>Emilianópolis / SP</v>
          </cell>
        </row>
        <row r="1438">
          <cell r="C1438" t="str">
            <v>Encantado / RS</v>
          </cell>
        </row>
        <row r="1439">
          <cell r="C1439" t="str">
            <v>Encanto / RN</v>
          </cell>
        </row>
        <row r="1440">
          <cell r="C1440" t="str">
            <v>Encruzilhada / BA</v>
          </cell>
        </row>
        <row r="1441">
          <cell r="C1441" t="str">
            <v>Encruzilhada do Sul / RS</v>
          </cell>
        </row>
        <row r="1442">
          <cell r="C1442" t="str">
            <v>Enéas Marques / PR</v>
          </cell>
        </row>
        <row r="1443">
          <cell r="C1443" t="str">
            <v>Engenheiro Beltrão / PR</v>
          </cell>
        </row>
        <row r="1444">
          <cell r="C1444" t="str">
            <v>Engenheiro Caldas / MG</v>
          </cell>
        </row>
        <row r="1445">
          <cell r="C1445" t="str">
            <v>Engenheiro Coelho / SP</v>
          </cell>
        </row>
        <row r="1446">
          <cell r="C1446" t="str">
            <v>Engenheiro Navarro / MG</v>
          </cell>
        </row>
        <row r="1447">
          <cell r="C1447" t="str">
            <v>Ipatinga / MG</v>
          </cell>
        </row>
        <row r="1448">
          <cell r="C1448" t="str">
            <v>Engenho Velho / RS</v>
          </cell>
        </row>
        <row r="1449">
          <cell r="C1449" t="str">
            <v>Caçapava / SP</v>
          </cell>
        </row>
        <row r="1450">
          <cell r="C1450" t="str">
            <v>Entre Rios / SC</v>
          </cell>
        </row>
        <row r="1451">
          <cell r="C1451" t="str">
            <v>Entre Rios de Minas / MG</v>
          </cell>
        </row>
        <row r="1452">
          <cell r="C1452" t="str">
            <v>Entre Rios do Oeste / PR</v>
          </cell>
        </row>
        <row r="1453">
          <cell r="C1453" t="str">
            <v>Entre Rios do Sul / RS</v>
          </cell>
        </row>
        <row r="1454">
          <cell r="C1454" t="str">
            <v>Entre-Ijuís / RS</v>
          </cell>
        </row>
        <row r="1455">
          <cell r="C1455" t="str">
            <v>Envira / AM</v>
          </cell>
        </row>
        <row r="1456">
          <cell r="C1456" t="str">
            <v>Epitaciolândia / AC</v>
          </cell>
        </row>
        <row r="1457">
          <cell r="C1457" t="str">
            <v>Equador / RN</v>
          </cell>
        </row>
        <row r="1458">
          <cell r="C1458" t="str">
            <v>Erebango / RS</v>
          </cell>
        </row>
        <row r="1459">
          <cell r="C1459" t="str">
            <v>Erechim / RS</v>
          </cell>
        </row>
        <row r="1460">
          <cell r="C1460" t="str">
            <v>Ererê / CE</v>
          </cell>
        </row>
        <row r="1461">
          <cell r="C1461" t="str">
            <v>Érico Cardoso / BA</v>
          </cell>
        </row>
        <row r="1462">
          <cell r="C1462" t="str">
            <v>Ermo / SC</v>
          </cell>
        </row>
        <row r="1463">
          <cell r="C1463" t="str">
            <v>Ernestina / RS</v>
          </cell>
        </row>
        <row r="1464">
          <cell r="C1464" t="str">
            <v>Erval Grande / RS</v>
          </cell>
        </row>
        <row r="1465">
          <cell r="C1465" t="str">
            <v>Erval Seco / RS</v>
          </cell>
        </row>
        <row r="1466">
          <cell r="C1466" t="str">
            <v>Santa Branca / SP</v>
          </cell>
        </row>
        <row r="1467">
          <cell r="C1467" t="str">
            <v>Ervália / MG</v>
          </cell>
        </row>
        <row r="1468">
          <cell r="C1468" t="str">
            <v>Esmeralda / RS</v>
          </cell>
        </row>
        <row r="1469">
          <cell r="C1469" t="str">
            <v>Esmeraldas / MG</v>
          </cell>
        </row>
        <row r="1470">
          <cell r="C1470" t="str">
            <v>Cunha / SP</v>
          </cell>
        </row>
        <row r="1471">
          <cell r="C1471" t="str">
            <v>Esperança / PB</v>
          </cell>
        </row>
        <row r="1472">
          <cell r="C1472" t="str">
            <v>Esperança do Sul / RS</v>
          </cell>
        </row>
        <row r="1473">
          <cell r="C1473" t="str">
            <v>Esperança Nova / PR</v>
          </cell>
        </row>
        <row r="1474">
          <cell r="C1474" t="str">
            <v>Esperantina / PI</v>
          </cell>
        </row>
        <row r="1475">
          <cell r="C1475" t="str">
            <v>Esperantina / TO</v>
          </cell>
        </row>
        <row r="1476">
          <cell r="C1476" t="str">
            <v>Bacuri / MA</v>
          </cell>
        </row>
        <row r="1477">
          <cell r="C1477" t="str">
            <v>Espigão Alto do Iguaçu / PR</v>
          </cell>
        </row>
        <row r="1478">
          <cell r="C1478" t="str">
            <v>Espigão D Oeste / RO</v>
          </cell>
        </row>
        <row r="1479">
          <cell r="C1479" t="str">
            <v>Espírito Santo do Dourado / MG</v>
          </cell>
        </row>
        <row r="1480">
          <cell r="C1480" t="str">
            <v>Espírito Santo do Pinhal / SP</v>
          </cell>
        </row>
        <row r="1481">
          <cell r="C1481" t="str">
            <v>Espírito Santo do Turvo / SP</v>
          </cell>
        </row>
        <row r="1482">
          <cell r="C1482" t="str">
            <v>Esplanada / BA</v>
          </cell>
        </row>
        <row r="1483">
          <cell r="C1483" t="str">
            <v>Espumoso / RS</v>
          </cell>
        </row>
        <row r="1484">
          <cell r="C1484" t="str">
            <v>Estação / RS</v>
          </cell>
        </row>
        <row r="1485">
          <cell r="C1485" t="str">
            <v>Estância / SE</v>
          </cell>
        </row>
        <row r="1486">
          <cell r="C1486" t="str">
            <v>Estância Velha / RS</v>
          </cell>
        </row>
        <row r="1487">
          <cell r="C1487" t="str">
            <v>Esteio / RS</v>
          </cell>
        </row>
        <row r="1488">
          <cell r="C1488" t="str">
            <v>Estiva / MG</v>
          </cell>
        </row>
        <row r="1489">
          <cell r="C1489" t="str">
            <v>Estiva Gerbi / SP</v>
          </cell>
        </row>
        <row r="1490">
          <cell r="C1490" t="str">
            <v>Boa Vista do Gurupi / MA</v>
          </cell>
        </row>
        <row r="1491">
          <cell r="C1491" t="str">
            <v>Sinimbu / RS</v>
          </cell>
        </row>
        <row r="1492">
          <cell r="C1492" t="str">
            <v>Estrela D Oeste / SP</v>
          </cell>
        </row>
        <row r="1493">
          <cell r="C1493" t="str">
            <v>Estrela Dalva / MG</v>
          </cell>
        </row>
        <row r="1494">
          <cell r="C1494" t="str">
            <v>Estrela de Alagoas / AL</v>
          </cell>
        </row>
        <row r="1495">
          <cell r="C1495" t="str">
            <v>Estrela do Indaiá / MG</v>
          </cell>
        </row>
        <row r="1496">
          <cell r="C1496" t="str">
            <v>Estrela do Norte / GO</v>
          </cell>
        </row>
        <row r="1497">
          <cell r="C1497" t="str">
            <v>Estrela do Norte / SP</v>
          </cell>
        </row>
        <row r="1498">
          <cell r="C1498" t="str">
            <v>Estrela do Sul / MG</v>
          </cell>
        </row>
        <row r="1499">
          <cell r="C1499" t="str">
            <v>Estrela Velha / RS</v>
          </cell>
        </row>
        <row r="1500">
          <cell r="C1500" t="str">
            <v>Euclides da Cunha Paulista / SP</v>
          </cell>
        </row>
        <row r="1501">
          <cell r="C1501" t="str">
            <v>Eugenópolis / MG</v>
          </cell>
        </row>
        <row r="1502">
          <cell r="C1502" t="str">
            <v>Eunápolis / BA</v>
          </cell>
        </row>
        <row r="1503">
          <cell r="C1503" t="str">
            <v>Eusébio / CE</v>
          </cell>
        </row>
        <row r="1504">
          <cell r="C1504" t="str">
            <v>Ewbank da Câmara / MG</v>
          </cell>
        </row>
        <row r="1505">
          <cell r="C1505" t="str">
            <v>Cubatão / SP</v>
          </cell>
        </row>
        <row r="1506">
          <cell r="C1506" t="str">
            <v>Exu / PE</v>
          </cell>
        </row>
        <row r="1507">
          <cell r="C1507" t="str">
            <v>Fagundes / PB</v>
          </cell>
        </row>
        <row r="1508">
          <cell r="C1508" t="str">
            <v>Fagundes Varela / RS</v>
          </cell>
        </row>
        <row r="1509">
          <cell r="C1509" t="str">
            <v>Faina / GO</v>
          </cell>
        </row>
        <row r="1510">
          <cell r="C1510" t="str">
            <v>Fama / MG</v>
          </cell>
        </row>
        <row r="1511">
          <cell r="C1511" t="str">
            <v>Aimorés / MG</v>
          </cell>
        </row>
        <row r="1512">
          <cell r="C1512" t="str">
            <v>Farias Brito / CE</v>
          </cell>
        </row>
        <row r="1513">
          <cell r="C1513" t="str">
            <v>Faro / PA</v>
          </cell>
        </row>
        <row r="1514">
          <cell r="C1514" t="str">
            <v>Farol / PR</v>
          </cell>
        </row>
        <row r="1515">
          <cell r="C1515" t="str">
            <v>Farroupilha / RS</v>
          </cell>
        </row>
        <row r="1516">
          <cell r="C1516" t="str">
            <v>Fartura / SP</v>
          </cell>
        </row>
        <row r="1517">
          <cell r="C1517" t="str">
            <v>Fartura do Piauí / PI</v>
          </cell>
        </row>
        <row r="1518">
          <cell r="C1518" t="str">
            <v>Fátima / BA</v>
          </cell>
        </row>
        <row r="1519">
          <cell r="C1519" t="str">
            <v>Fátima / TO</v>
          </cell>
        </row>
        <row r="1520">
          <cell r="C1520" t="str">
            <v>Fátima do Sul / MS</v>
          </cell>
        </row>
        <row r="1521">
          <cell r="C1521" t="str">
            <v>Faxinal / PR</v>
          </cell>
        </row>
        <row r="1522">
          <cell r="C1522" t="str">
            <v>Faxinal do Soturno / RS</v>
          </cell>
        </row>
        <row r="1523">
          <cell r="C1523" t="str">
            <v>Faxinal dos Guedes / SC</v>
          </cell>
        </row>
        <row r="1524">
          <cell r="C1524" t="str">
            <v>Faxinalzinho / RS</v>
          </cell>
        </row>
        <row r="1525">
          <cell r="C1525" t="str">
            <v>Fazenda Nova / GO</v>
          </cell>
        </row>
        <row r="1526">
          <cell r="C1526" t="str">
            <v>Faria Lemos / MG</v>
          </cell>
        </row>
        <row r="1527">
          <cell r="C1527" t="str">
            <v>Fazenda Vilanova / RS</v>
          </cell>
        </row>
        <row r="1528">
          <cell r="C1528" t="str">
            <v>Feira de Santana / BA</v>
          </cell>
        </row>
        <row r="1529">
          <cell r="C1529" t="str">
            <v>Feira Nova / PE</v>
          </cell>
        </row>
        <row r="1530">
          <cell r="C1530" t="str">
            <v>Felício dos Santos / MG</v>
          </cell>
        </row>
        <row r="1531">
          <cell r="C1531" t="str">
            <v>Felipe Guerra / RN</v>
          </cell>
        </row>
        <row r="1532">
          <cell r="C1532" t="str">
            <v>Jataí / GO</v>
          </cell>
        </row>
        <row r="1533">
          <cell r="C1533" t="str">
            <v>Felixlândia / MG</v>
          </cell>
        </row>
        <row r="1534">
          <cell r="C1534" t="str">
            <v>Feliz / RS</v>
          </cell>
        </row>
        <row r="1535">
          <cell r="C1535" t="str">
            <v>Guarulhos / SP</v>
          </cell>
        </row>
        <row r="1536">
          <cell r="C1536" t="str">
            <v>Feliz Natal / MT</v>
          </cell>
        </row>
        <row r="1537">
          <cell r="C1537" t="str">
            <v>Fênix / PR</v>
          </cell>
        </row>
        <row r="1538">
          <cell r="C1538" t="str">
            <v>Fernandes Pinheiro / PR</v>
          </cell>
        </row>
        <row r="1539">
          <cell r="C1539" t="str">
            <v>Fernandes Tourinho / MG</v>
          </cell>
        </row>
        <row r="1540">
          <cell r="C1540" t="str">
            <v>Fernando de Noronha / PE</v>
          </cell>
        </row>
        <row r="1541">
          <cell r="C1541" t="str">
            <v>Joselândia / MA</v>
          </cell>
        </row>
        <row r="1542">
          <cell r="C1542" t="str">
            <v>Fernando Pedroza / RN</v>
          </cell>
        </row>
        <row r="1543">
          <cell r="C1543" t="str">
            <v>Fernando Prestes / SP</v>
          </cell>
        </row>
        <row r="1544">
          <cell r="C1544" t="str">
            <v>Itapemirim / ES</v>
          </cell>
        </row>
        <row r="1545">
          <cell r="C1545" t="str">
            <v>Fernão / SP</v>
          </cell>
        </row>
        <row r="1546">
          <cell r="C1546" t="str">
            <v>Campos dos Goytacazes / RJ</v>
          </cell>
        </row>
        <row r="1547">
          <cell r="C1547" t="str">
            <v>Ferreira Gomes / AP</v>
          </cell>
        </row>
        <row r="1548">
          <cell r="C1548" t="str">
            <v>Ferros / MG</v>
          </cell>
        </row>
        <row r="1549">
          <cell r="C1549" t="str">
            <v>Fervedouro / MG</v>
          </cell>
        </row>
        <row r="1550">
          <cell r="C1550" t="str">
            <v>Figueira / PR</v>
          </cell>
        </row>
        <row r="1551">
          <cell r="C1551" t="str">
            <v>Figueirão / MS</v>
          </cell>
        </row>
        <row r="1552">
          <cell r="C1552" t="str">
            <v>Figueirópolis / TO</v>
          </cell>
        </row>
        <row r="1553">
          <cell r="C1553" t="str">
            <v>Filadélfia / BA</v>
          </cell>
        </row>
        <row r="1554">
          <cell r="C1554" t="str">
            <v>Filadélfia / TO</v>
          </cell>
        </row>
        <row r="1555">
          <cell r="C1555" t="str">
            <v>Firminópolis / GO</v>
          </cell>
        </row>
        <row r="1556">
          <cell r="C1556" t="str">
            <v>Flexeiras / AL</v>
          </cell>
        </row>
        <row r="1557">
          <cell r="C1557" t="str">
            <v>Flor da Serra do Sul / PR</v>
          </cell>
        </row>
        <row r="1558">
          <cell r="C1558" t="str">
            <v>Flor do Sertão / SC</v>
          </cell>
        </row>
        <row r="1559">
          <cell r="C1559" t="str">
            <v>Flora Rica / SP</v>
          </cell>
        </row>
        <row r="1560">
          <cell r="C1560" t="str">
            <v>Floraí / PR</v>
          </cell>
        </row>
        <row r="1561">
          <cell r="C1561" t="str">
            <v>Florânia / RN</v>
          </cell>
        </row>
        <row r="1562">
          <cell r="C1562" t="str">
            <v>Floreal / SP</v>
          </cell>
        </row>
        <row r="1563">
          <cell r="C1563" t="str">
            <v>Flores / PE</v>
          </cell>
        </row>
        <row r="1564">
          <cell r="C1564" t="str">
            <v>Flores da Cunha / RS</v>
          </cell>
        </row>
        <row r="1565">
          <cell r="C1565" t="str">
            <v>Flores de Goiás / GO</v>
          </cell>
        </row>
        <row r="1566">
          <cell r="C1566" t="str">
            <v>Floresta / PE</v>
          </cell>
        </row>
        <row r="1567">
          <cell r="C1567" t="str">
            <v>Floresta / PR</v>
          </cell>
        </row>
        <row r="1568">
          <cell r="C1568" t="str">
            <v>Floresta Azul / BA</v>
          </cell>
        </row>
        <row r="1569">
          <cell r="C1569" t="str">
            <v>Floresta do Araguaia / PA</v>
          </cell>
        </row>
        <row r="1570">
          <cell r="C1570" t="str">
            <v>Florestal / MG</v>
          </cell>
        </row>
        <row r="1571">
          <cell r="C1571" t="str">
            <v>Florestópolis / PR</v>
          </cell>
        </row>
        <row r="1572">
          <cell r="C1572" t="str">
            <v>Santa Cruz da Conceição / SP</v>
          </cell>
        </row>
        <row r="1573">
          <cell r="C1573" t="str">
            <v>Floriano Peixoto / RS</v>
          </cell>
        </row>
        <row r="1574">
          <cell r="C1574" t="str">
            <v>Congonhas / MG</v>
          </cell>
        </row>
        <row r="1575">
          <cell r="C1575" t="str">
            <v>Flórida / PR</v>
          </cell>
        </row>
        <row r="1576">
          <cell r="C1576" t="str">
            <v>Flórida Paulista / SP</v>
          </cell>
        </row>
        <row r="1577">
          <cell r="C1577" t="str">
            <v>Florínia / SP</v>
          </cell>
        </row>
        <row r="1578">
          <cell r="C1578" t="str">
            <v>Gravataí / RS</v>
          </cell>
        </row>
        <row r="1579">
          <cell r="C1579" t="str">
            <v>Formigueiro / RS</v>
          </cell>
        </row>
        <row r="1580">
          <cell r="C1580" t="str">
            <v>Formosa / GO</v>
          </cell>
        </row>
        <row r="1581">
          <cell r="C1581" t="str">
            <v>São João dos Patos / MA</v>
          </cell>
        </row>
        <row r="1582">
          <cell r="C1582" t="str">
            <v>Formosa do Oeste / PR</v>
          </cell>
        </row>
        <row r="1583">
          <cell r="C1583" t="str">
            <v>Formosa do Rio Preto / BA</v>
          </cell>
        </row>
        <row r="1584">
          <cell r="C1584" t="str">
            <v>Carlópolis / PR</v>
          </cell>
        </row>
        <row r="1585">
          <cell r="C1585" t="str">
            <v>Formoso / GO</v>
          </cell>
        </row>
        <row r="1586">
          <cell r="C1586" t="str">
            <v>Formoso / MG</v>
          </cell>
        </row>
        <row r="1587">
          <cell r="C1587" t="str">
            <v>Formoso do Araguaia / TO</v>
          </cell>
        </row>
        <row r="1588">
          <cell r="C1588" t="str">
            <v>Forquetinha / RS</v>
          </cell>
        </row>
        <row r="1589">
          <cell r="C1589" t="str">
            <v>Forquilha / CE</v>
          </cell>
        </row>
        <row r="1590">
          <cell r="C1590" t="str">
            <v>Forquilhinha / SC</v>
          </cell>
        </row>
        <row r="1591">
          <cell r="C1591" t="str">
            <v>Lençóis Paulista / SP</v>
          </cell>
        </row>
        <row r="1592">
          <cell r="C1592" t="str">
            <v>Fortaleza de Minas / MG</v>
          </cell>
        </row>
        <row r="1593">
          <cell r="C1593" t="str">
            <v>Bequimão / MA</v>
          </cell>
        </row>
        <row r="1594">
          <cell r="C1594" t="str">
            <v>Fortaleza dos Valos / RS</v>
          </cell>
        </row>
        <row r="1595">
          <cell r="C1595" t="str">
            <v>Fortim / CE</v>
          </cell>
        </row>
        <row r="1596">
          <cell r="C1596" t="str">
            <v>Central do Maranhão / MA</v>
          </cell>
        </row>
        <row r="1597">
          <cell r="C1597" t="str">
            <v>Fortuna de Minas / MG</v>
          </cell>
        </row>
        <row r="1598">
          <cell r="C1598" t="str">
            <v>Montenegro / RS</v>
          </cell>
        </row>
        <row r="1599">
          <cell r="C1599" t="str">
            <v>Foz do Jordão / PR</v>
          </cell>
        </row>
        <row r="1600">
          <cell r="C1600" t="str">
            <v>Fraiburgo / SC</v>
          </cell>
        </row>
        <row r="1601">
          <cell r="C1601" t="str">
            <v>Franca / SP</v>
          </cell>
        </row>
        <row r="1602">
          <cell r="C1602" t="str">
            <v>Francinópolis / PI</v>
          </cell>
        </row>
        <row r="1603">
          <cell r="C1603" t="str">
            <v>Francisco Alves / PR</v>
          </cell>
        </row>
        <row r="1604">
          <cell r="C1604" t="str">
            <v>Francisco Ayres / PI</v>
          </cell>
        </row>
        <row r="1605">
          <cell r="C1605" t="str">
            <v>Francisco Badaró / MG</v>
          </cell>
        </row>
        <row r="1606">
          <cell r="C1606" t="str">
            <v>Guaraciaba / SC</v>
          </cell>
        </row>
        <row r="1607">
          <cell r="C1607" t="str">
            <v>Francisco Dumont / MG</v>
          </cell>
        </row>
        <row r="1608">
          <cell r="C1608" t="str">
            <v>Francisco Macedo / PI</v>
          </cell>
        </row>
        <row r="1609">
          <cell r="C1609" t="str">
            <v>Cambuquira / MG</v>
          </cell>
        </row>
        <row r="1610">
          <cell r="C1610" t="str">
            <v>Francisco Sá / MG</v>
          </cell>
        </row>
        <row r="1611">
          <cell r="C1611" t="str">
            <v>Francisco Santos / PI</v>
          </cell>
        </row>
        <row r="1612">
          <cell r="C1612" t="str">
            <v>Franciscópolis / MG</v>
          </cell>
        </row>
        <row r="1613">
          <cell r="C1613" t="str">
            <v>Ibirubá / RS</v>
          </cell>
        </row>
        <row r="1614">
          <cell r="C1614" t="str">
            <v>Frecheirinha / CE</v>
          </cell>
        </row>
        <row r="1615">
          <cell r="C1615" t="str">
            <v>Frederico Westphalen / RS</v>
          </cell>
        </row>
        <row r="1616">
          <cell r="C1616" t="str">
            <v>Frei Gaspar / MG</v>
          </cell>
        </row>
        <row r="1617">
          <cell r="C1617" t="str">
            <v>Frei Inocêncio / MG</v>
          </cell>
        </row>
        <row r="1618">
          <cell r="C1618" t="str">
            <v>Frei Lagonegro / MG</v>
          </cell>
        </row>
        <row r="1619">
          <cell r="C1619" t="str">
            <v>Frei Martinho / PB</v>
          </cell>
        </row>
        <row r="1620">
          <cell r="C1620" t="str">
            <v>Frei Miguelinho / PE</v>
          </cell>
        </row>
        <row r="1621">
          <cell r="C1621" t="str">
            <v>Frei Paulo / SE</v>
          </cell>
        </row>
        <row r="1622">
          <cell r="C1622" t="str">
            <v>Frei Rogério / SC</v>
          </cell>
        </row>
        <row r="1623">
          <cell r="C1623" t="str">
            <v>Fronteira / MG</v>
          </cell>
        </row>
        <row r="1624">
          <cell r="C1624" t="str">
            <v>Fruta de Leite / MG</v>
          </cell>
        </row>
        <row r="1625">
          <cell r="C1625" t="str">
            <v>Frutal / MG</v>
          </cell>
        </row>
        <row r="1626">
          <cell r="C1626" t="str">
            <v>Frutuoso Gomes / RN</v>
          </cell>
        </row>
        <row r="1627">
          <cell r="C1627" t="str">
            <v>Fundão / ES</v>
          </cell>
        </row>
        <row r="1628">
          <cell r="C1628" t="str">
            <v>Funilândia / MG</v>
          </cell>
        </row>
        <row r="1629">
          <cell r="C1629" t="str">
            <v>Gabriel Monteiro / SP</v>
          </cell>
        </row>
        <row r="1630">
          <cell r="C1630" t="str">
            <v>Gado Bravo / PB</v>
          </cell>
        </row>
        <row r="1631">
          <cell r="C1631" t="str">
            <v>Gália / SP</v>
          </cell>
        </row>
        <row r="1632">
          <cell r="C1632" t="str">
            <v>Galiléia / MG</v>
          </cell>
        </row>
        <row r="1633">
          <cell r="C1633" t="str">
            <v>Galinhos / RN</v>
          </cell>
        </row>
        <row r="1634">
          <cell r="C1634" t="str">
            <v>Galvão / SC</v>
          </cell>
        </row>
        <row r="1635">
          <cell r="C1635" t="str">
            <v>Gameleiras / MG</v>
          </cell>
        </row>
        <row r="1636">
          <cell r="C1636" t="str">
            <v>Garanhuns / PE</v>
          </cell>
        </row>
        <row r="1637">
          <cell r="C1637" t="str">
            <v>Gararu / SE</v>
          </cell>
        </row>
        <row r="1638">
          <cell r="C1638" t="str">
            <v>Saudades / SC</v>
          </cell>
        </row>
        <row r="1639">
          <cell r="C1639" t="str">
            <v>Garibaldi / RS</v>
          </cell>
        </row>
        <row r="1640">
          <cell r="C1640" t="str">
            <v>Garopaba / SC</v>
          </cell>
        </row>
        <row r="1641">
          <cell r="C1641" t="str">
            <v>Garruchos / RS</v>
          </cell>
        </row>
        <row r="1642">
          <cell r="C1642" t="str">
            <v>Garuva / SC</v>
          </cell>
        </row>
        <row r="1643">
          <cell r="C1643" t="str">
            <v>Gaspar / SC</v>
          </cell>
        </row>
        <row r="1644">
          <cell r="C1644" t="str">
            <v>Gastão Vidigal / SP</v>
          </cell>
        </row>
        <row r="1645">
          <cell r="C1645" t="str">
            <v>Gaúcha do Norte / MT</v>
          </cell>
        </row>
        <row r="1646">
          <cell r="C1646" t="str">
            <v>Gaurama / RS</v>
          </cell>
        </row>
        <row r="1647">
          <cell r="C1647" t="str">
            <v>Gavião Peixoto / SP</v>
          </cell>
        </row>
        <row r="1648">
          <cell r="C1648" t="str">
            <v>Geminiano / PI</v>
          </cell>
        </row>
        <row r="1649">
          <cell r="C1649" t="str">
            <v>General Câmara / RS</v>
          </cell>
        </row>
        <row r="1650">
          <cell r="C1650" t="str">
            <v>General Carneiro / MT</v>
          </cell>
        </row>
        <row r="1651">
          <cell r="C1651" t="str">
            <v>Itabuna / BA</v>
          </cell>
        </row>
        <row r="1652">
          <cell r="C1652" t="str">
            <v>General Salgado / SP</v>
          </cell>
        </row>
        <row r="1653">
          <cell r="C1653" t="str">
            <v>General Sampaio / CE</v>
          </cell>
        </row>
        <row r="1654">
          <cell r="C1654" t="str">
            <v>Gentil / RS</v>
          </cell>
        </row>
        <row r="1655">
          <cell r="C1655" t="str">
            <v>Gentio do Ouro / BA</v>
          </cell>
        </row>
        <row r="1656">
          <cell r="C1656" t="str">
            <v>Getulina / SP</v>
          </cell>
        </row>
        <row r="1657">
          <cell r="C1657" t="str">
            <v>Getúlio Vargas / RS</v>
          </cell>
        </row>
        <row r="1658">
          <cell r="C1658" t="str">
            <v>Gilbués / PI</v>
          </cell>
        </row>
        <row r="1659">
          <cell r="C1659" t="str">
            <v>Girau do Ponciano / AL</v>
          </cell>
        </row>
        <row r="1660">
          <cell r="C1660" t="str">
            <v>Giruá / RS</v>
          </cell>
        </row>
        <row r="1661">
          <cell r="C1661" t="str">
            <v>Glaucilândia / MG</v>
          </cell>
        </row>
        <row r="1662">
          <cell r="C1662" t="str">
            <v>Glicério / SP</v>
          </cell>
        </row>
        <row r="1663">
          <cell r="C1663" t="str">
            <v>Glória / BA</v>
          </cell>
        </row>
        <row r="1664">
          <cell r="C1664" t="str">
            <v>Glória D Oeste / MT</v>
          </cell>
        </row>
        <row r="1665">
          <cell r="C1665" t="str">
            <v>Glória de Dourados / MS</v>
          </cell>
        </row>
        <row r="1666">
          <cell r="C1666" t="str">
            <v>Glorinha / RS</v>
          </cell>
        </row>
        <row r="1667">
          <cell r="C1667" t="str">
            <v>Godoy Moreira / PR</v>
          </cell>
        </row>
        <row r="1668">
          <cell r="C1668" t="str">
            <v>Goiabeira / MG</v>
          </cell>
        </row>
        <row r="1669">
          <cell r="C1669" t="str">
            <v>Goiana / PE</v>
          </cell>
        </row>
        <row r="1670">
          <cell r="C1670" t="str">
            <v>Goianá / MG</v>
          </cell>
        </row>
        <row r="1671">
          <cell r="C1671" t="str">
            <v>Goianápolis / GO</v>
          </cell>
        </row>
        <row r="1672">
          <cell r="C1672" t="str">
            <v>Goiandira / GO</v>
          </cell>
        </row>
        <row r="1673">
          <cell r="C1673" t="str">
            <v>Goianésia / GO</v>
          </cell>
        </row>
        <row r="1674">
          <cell r="C1674" t="str">
            <v>Goianésia do Pará / PA</v>
          </cell>
        </row>
        <row r="1675">
          <cell r="C1675" t="str">
            <v>Goiânia / GO</v>
          </cell>
        </row>
        <row r="1676">
          <cell r="C1676" t="str">
            <v>Goianinha / RN</v>
          </cell>
        </row>
        <row r="1677">
          <cell r="C1677" t="str">
            <v>Goianira / GO</v>
          </cell>
        </row>
        <row r="1678">
          <cell r="C1678" t="str">
            <v>Goianorte / TO</v>
          </cell>
        </row>
        <row r="1679">
          <cell r="C1679" t="str">
            <v>Goiás / GO</v>
          </cell>
        </row>
        <row r="1680">
          <cell r="C1680" t="str">
            <v>Goiatuba / GO</v>
          </cell>
        </row>
        <row r="1681">
          <cell r="C1681" t="str">
            <v>Goioerê / PR</v>
          </cell>
        </row>
        <row r="1682">
          <cell r="C1682" t="str">
            <v>Goioxim / PR</v>
          </cell>
        </row>
        <row r="1683">
          <cell r="C1683" t="str">
            <v>Gonçalves / MG</v>
          </cell>
        </row>
        <row r="1684">
          <cell r="C1684" t="str">
            <v>Cândido Mendes / MA</v>
          </cell>
        </row>
        <row r="1685">
          <cell r="C1685" t="str">
            <v>Gongogi / BA</v>
          </cell>
        </row>
        <row r="1686">
          <cell r="C1686" t="str">
            <v>Gonzaga / MG</v>
          </cell>
        </row>
        <row r="1687">
          <cell r="C1687" t="str">
            <v>Gouveia / MG</v>
          </cell>
        </row>
        <row r="1688">
          <cell r="C1688" t="str">
            <v>Gouvelândia / GO</v>
          </cell>
        </row>
        <row r="1689">
          <cell r="C1689" t="str">
            <v>Bom Jardim / MA</v>
          </cell>
        </row>
        <row r="1690">
          <cell r="C1690" t="str">
            <v>Governador Celso Ramos / SC</v>
          </cell>
        </row>
        <row r="1691">
          <cell r="C1691" t="str">
            <v>Governador Dix-Sept Rosado / RN</v>
          </cell>
        </row>
        <row r="1692">
          <cell r="C1692" t="str">
            <v>Vargem / SP</v>
          </cell>
        </row>
        <row r="1693">
          <cell r="C1693" t="str">
            <v>Sítio Novo / MA</v>
          </cell>
        </row>
        <row r="1694">
          <cell r="C1694" t="str">
            <v>Governador Jorge Teixeira / RO</v>
          </cell>
        </row>
        <row r="1695">
          <cell r="C1695" t="str">
            <v>Governador Lindenberg / ES</v>
          </cell>
        </row>
        <row r="1696">
          <cell r="C1696" t="str">
            <v>Governador Mangabeira / BA</v>
          </cell>
        </row>
        <row r="1697">
          <cell r="C1697" t="str">
            <v>Jacinto Machado / SC</v>
          </cell>
        </row>
        <row r="1698">
          <cell r="C1698" t="str">
            <v>Monção / MA</v>
          </cell>
        </row>
        <row r="1699">
          <cell r="C1699" t="str">
            <v>Novo Horizonte / SC</v>
          </cell>
        </row>
        <row r="1700">
          <cell r="C1700" t="str">
            <v>Graça / CE</v>
          </cell>
        </row>
        <row r="1701">
          <cell r="C1701" t="str">
            <v>Carutapera / MA</v>
          </cell>
        </row>
        <row r="1702">
          <cell r="C1702" t="str">
            <v>Graccho Cardoso / SE</v>
          </cell>
        </row>
        <row r="1703">
          <cell r="C1703" t="str">
            <v>Gramado / RS</v>
          </cell>
        </row>
        <row r="1704">
          <cell r="C1704" t="str">
            <v>Rondonópolis / MT</v>
          </cell>
        </row>
        <row r="1705">
          <cell r="C1705" t="str">
            <v>Gramado Xavier / RS</v>
          </cell>
        </row>
        <row r="1706">
          <cell r="C1706" t="str">
            <v>Grandes Rios / PR</v>
          </cell>
        </row>
        <row r="1707">
          <cell r="C1707" t="str">
            <v>Granito / PE</v>
          </cell>
        </row>
        <row r="1708">
          <cell r="C1708" t="str">
            <v>Granja / CE</v>
          </cell>
        </row>
        <row r="1709">
          <cell r="C1709" t="str">
            <v>Granjeiro / CE</v>
          </cell>
        </row>
        <row r="1710">
          <cell r="C1710" t="str">
            <v>Grão Mogol / MG</v>
          </cell>
        </row>
        <row r="1711">
          <cell r="C1711" t="str">
            <v>Grão Pará / SC</v>
          </cell>
        </row>
        <row r="1712">
          <cell r="C1712" t="str">
            <v>Nova Venécia / ES</v>
          </cell>
        </row>
        <row r="1713">
          <cell r="C1713" t="str">
            <v>Witmarsum / SC</v>
          </cell>
        </row>
        <row r="1714">
          <cell r="C1714" t="str">
            <v>Gravatal / SC</v>
          </cell>
        </row>
        <row r="1715">
          <cell r="C1715" t="str">
            <v>Grossos / RN</v>
          </cell>
        </row>
        <row r="1716">
          <cell r="C1716" t="str">
            <v>Grupiara / MG</v>
          </cell>
        </row>
        <row r="1717">
          <cell r="C1717" t="str">
            <v>São Luís / MA</v>
          </cell>
        </row>
        <row r="1718">
          <cell r="C1718" t="str">
            <v>Guabiruba / SC</v>
          </cell>
        </row>
        <row r="1719">
          <cell r="C1719" t="str">
            <v>Guaçuí / ES</v>
          </cell>
        </row>
        <row r="1720">
          <cell r="C1720" t="str">
            <v>Guaíba / RS</v>
          </cell>
        </row>
        <row r="1721">
          <cell r="C1721" t="str">
            <v>Guaiçara / SP</v>
          </cell>
        </row>
        <row r="1722">
          <cell r="C1722" t="str">
            <v>Guaimbê / SP</v>
          </cell>
        </row>
        <row r="1723">
          <cell r="C1723" t="str">
            <v>Guaíra / PR</v>
          </cell>
        </row>
        <row r="1724">
          <cell r="C1724" t="str">
            <v>Guaíra / SP</v>
          </cell>
        </row>
        <row r="1725">
          <cell r="C1725" t="str">
            <v>Guairaçá / PR</v>
          </cell>
        </row>
        <row r="1726">
          <cell r="C1726" t="str">
            <v>Guajará / AM</v>
          </cell>
        </row>
        <row r="1727">
          <cell r="C1727" t="str">
            <v>Guajará-Mirim / RO</v>
          </cell>
        </row>
        <row r="1728">
          <cell r="C1728" t="str">
            <v>Guajeru / BA</v>
          </cell>
        </row>
        <row r="1729">
          <cell r="C1729" t="str">
            <v>Guamaré / RN</v>
          </cell>
        </row>
        <row r="1730">
          <cell r="C1730" t="str">
            <v>Guamiranga / PR</v>
          </cell>
        </row>
        <row r="1731">
          <cell r="C1731" t="str">
            <v>Guanambi / BA</v>
          </cell>
        </row>
        <row r="1732">
          <cell r="C1732" t="str">
            <v>Guanhães / MG</v>
          </cell>
        </row>
        <row r="1733">
          <cell r="C1733" t="str">
            <v>Guapé / MG</v>
          </cell>
        </row>
        <row r="1734">
          <cell r="C1734" t="str">
            <v>Guapiaçu / SP</v>
          </cell>
        </row>
        <row r="1735">
          <cell r="C1735" t="str">
            <v>Guapiara / SP</v>
          </cell>
        </row>
        <row r="1736">
          <cell r="C1736" t="str">
            <v>Itapoá / SC</v>
          </cell>
        </row>
        <row r="1737">
          <cell r="C1737" t="str">
            <v>Guapirama / PR</v>
          </cell>
        </row>
        <row r="1738">
          <cell r="C1738" t="str">
            <v>Guaporé / RS</v>
          </cell>
        </row>
        <row r="1739">
          <cell r="C1739" t="str">
            <v>Guaporema / PR</v>
          </cell>
        </row>
        <row r="1740">
          <cell r="C1740" t="str">
            <v>Guará / SP</v>
          </cell>
        </row>
        <row r="1741">
          <cell r="C1741" t="str">
            <v>Guarabira / PB</v>
          </cell>
        </row>
        <row r="1742">
          <cell r="C1742" t="str">
            <v>Guaraçaí / SP</v>
          </cell>
        </row>
        <row r="1743">
          <cell r="C1743" t="str">
            <v>Guaraci / PR</v>
          </cell>
        </row>
        <row r="1744">
          <cell r="C1744" t="str">
            <v>Guaraciaba / MG</v>
          </cell>
        </row>
        <row r="1745">
          <cell r="C1745" t="str">
            <v>Tapira / MG</v>
          </cell>
        </row>
        <row r="1746">
          <cell r="C1746" t="str">
            <v>Guaraciaba do Norte / CE</v>
          </cell>
        </row>
        <row r="1747">
          <cell r="C1747" t="str">
            <v>Guaraciama / MG</v>
          </cell>
        </row>
        <row r="1748">
          <cell r="C1748" t="str">
            <v>Guaraí / TO</v>
          </cell>
        </row>
        <row r="1749">
          <cell r="C1749" t="str">
            <v>Guaraíta / GO</v>
          </cell>
        </row>
        <row r="1750">
          <cell r="C1750" t="str">
            <v>Guaramiranga / CE</v>
          </cell>
        </row>
        <row r="1751">
          <cell r="C1751" t="str">
            <v>Guaramirim / SC</v>
          </cell>
        </row>
        <row r="1752">
          <cell r="C1752" t="str">
            <v>São Sebastião / SP</v>
          </cell>
        </row>
        <row r="1753">
          <cell r="C1753" t="str">
            <v>Guarani / MG</v>
          </cell>
        </row>
        <row r="1754">
          <cell r="C1754" t="str">
            <v>Guarani D Oeste / SP</v>
          </cell>
        </row>
        <row r="1755">
          <cell r="C1755" t="str">
            <v>Guarani das Missões / RS</v>
          </cell>
        </row>
        <row r="1756">
          <cell r="C1756" t="str">
            <v>Guarani de Goiás / GO</v>
          </cell>
        </row>
        <row r="1757">
          <cell r="C1757" t="str">
            <v>Guaraniaçu / PR</v>
          </cell>
        </row>
        <row r="1758">
          <cell r="C1758" t="str">
            <v>Guarantã / SP</v>
          </cell>
        </row>
        <row r="1759">
          <cell r="C1759" t="str">
            <v>Guarantã do Norte / MT</v>
          </cell>
        </row>
        <row r="1760">
          <cell r="C1760" t="str">
            <v>Laranjal / MG</v>
          </cell>
        </row>
        <row r="1761">
          <cell r="C1761" t="str">
            <v>Guarapuava / PR</v>
          </cell>
        </row>
        <row r="1762">
          <cell r="C1762" t="str">
            <v>Guaraqueçaba / PR</v>
          </cell>
        </row>
        <row r="1763">
          <cell r="C1763" t="str">
            <v>Guarará / MG</v>
          </cell>
        </row>
        <row r="1764">
          <cell r="C1764" t="str">
            <v>Guararapes / SP</v>
          </cell>
        </row>
        <row r="1765">
          <cell r="C1765" t="str">
            <v>Divino de São Lourenço / ES</v>
          </cell>
        </row>
        <row r="1766">
          <cell r="C1766" t="str">
            <v>Guaratinga / BA</v>
          </cell>
        </row>
        <row r="1767">
          <cell r="C1767" t="str">
            <v>Guaratinguetá / SP</v>
          </cell>
        </row>
        <row r="1768">
          <cell r="C1768" t="str">
            <v>Guaratuba / PR</v>
          </cell>
        </row>
        <row r="1769">
          <cell r="C1769" t="str">
            <v>Guarda-Mor / MG</v>
          </cell>
        </row>
        <row r="1770">
          <cell r="C1770" t="str">
            <v>Barra Bonita / SC</v>
          </cell>
        </row>
        <row r="1771">
          <cell r="C1771" t="str">
            <v>Guariba / SP</v>
          </cell>
        </row>
        <row r="1772">
          <cell r="C1772" t="str">
            <v>Guaribas / PI</v>
          </cell>
        </row>
        <row r="1773">
          <cell r="C1773" t="str">
            <v>Guarinos / GO</v>
          </cell>
        </row>
        <row r="1774">
          <cell r="C1774" t="str">
            <v>Tapera / RS</v>
          </cell>
        </row>
        <row r="1775">
          <cell r="C1775" t="str">
            <v>Guarujá do Sul / SC</v>
          </cell>
        </row>
        <row r="1776">
          <cell r="C1776" t="str">
            <v>Salto do Lontra / PR</v>
          </cell>
        </row>
        <row r="1777">
          <cell r="C1777" t="str">
            <v>Santana de Parnaíba / SP</v>
          </cell>
        </row>
        <row r="1778">
          <cell r="C1778" t="str">
            <v>Guatapará / SP</v>
          </cell>
        </row>
        <row r="1779">
          <cell r="C1779" t="str">
            <v>Guaxupé / MG</v>
          </cell>
        </row>
        <row r="1780">
          <cell r="C1780" t="str">
            <v>Guia Lopes da Laguna / MS</v>
          </cell>
        </row>
        <row r="1781">
          <cell r="C1781" t="str">
            <v>Laurentino / SC</v>
          </cell>
        </row>
        <row r="1782">
          <cell r="C1782" t="str">
            <v>Guimarânia / MG</v>
          </cell>
        </row>
        <row r="1783">
          <cell r="C1783" t="str">
            <v>Gurinhatã / MG</v>
          </cell>
        </row>
        <row r="1784">
          <cell r="C1784" t="str">
            <v>Gurupá / PA</v>
          </cell>
        </row>
        <row r="1785">
          <cell r="C1785" t="str">
            <v>Gurupi / TO</v>
          </cell>
        </row>
        <row r="1786">
          <cell r="C1786" t="str">
            <v>Guzolândia / SP</v>
          </cell>
        </row>
        <row r="1787">
          <cell r="C1787" t="str">
            <v>Harmonia / RS</v>
          </cell>
        </row>
        <row r="1788">
          <cell r="C1788" t="str">
            <v>Heitoraí / GO</v>
          </cell>
        </row>
        <row r="1789">
          <cell r="C1789" t="str">
            <v>Heliodora / MG</v>
          </cell>
        </row>
        <row r="1790">
          <cell r="C1790" t="str">
            <v>Heliópolis / BA</v>
          </cell>
        </row>
        <row r="1791">
          <cell r="C1791" t="str">
            <v>Herculândia / SP</v>
          </cell>
        </row>
        <row r="1792">
          <cell r="C1792" t="str">
            <v>Herval / RS</v>
          </cell>
        </row>
        <row r="1793">
          <cell r="C1793" t="str">
            <v>Herval D Oeste / SC</v>
          </cell>
        </row>
        <row r="1794">
          <cell r="C1794" t="str">
            <v>Herveiras / RS</v>
          </cell>
        </row>
        <row r="1795">
          <cell r="C1795" t="str">
            <v>Hidrolândia / CE</v>
          </cell>
        </row>
        <row r="1796">
          <cell r="C1796" t="str">
            <v>Hidrolândia / GO</v>
          </cell>
        </row>
        <row r="1797">
          <cell r="C1797" t="str">
            <v>Hidrolina / GO</v>
          </cell>
        </row>
        <row r="1798">
          <cell r="C1798" t="str">
            <v>Astolfo Dutra / MG</v>
          </cell>
        </row>
        <row r="1799">
          <cell r="C1799" t="str">
            <v>Honório Serpa / PR</v>
          </cell>
        </row>
        <row r="1800">
          <cell r="C1800" t="str">
            <v>Horizontina / RS</v>
          </cell>
        </row>
        <row r="1801">
          <cell r="C1801" t="str">
            <v>Monte Mor / SP</v>
          </cell>
        </row>
        <row r="1802">
          <cell r="C1802" t="str">
            <v>Hulha Negra / RS</v>
          </cell>
        </row>
        <row r="1803">
          <cell r="C1803" t="str">
            <v>Panambi / RS</v>
          </cell>
        </row>
        <row r="1804">
          <cell r="C1804" t="str">
            <v>Humaitá / RS</v>
          </cell>
        </row>
        <row r="1805">
          <cell r="C1805" t="str">
            <v>Guareí / SP</v>
          </cell>
        </row>
        <row r="1806">
          <cell r="C1806" t="str">
            <v>Iacanga / SP</v>
          </cell>
        </row>
        <row r="1807">
          <cell r="C1807" t="str">
            <v>Iaciara / GO</v>
          </cell>
        </row>
        <row r="1808">
          <cell r="C1808" t="str">
            <v>Iacri / SP</v>
          </cell>
        </row>
        <row r="1809">
          <cell r="C1809" t="str">
            <v>Iaçu / BA</v>
          </cell>
        </row>
        <row r="1810">
          <cell r="C1810" t="str">
            <v>Vargem Alta / ES</v>
          </cell>
        </row>
        <row r="1811">
          <cell r="C1811" t="str">
            <v>Iaras / SP</v>
          </cell>
        </row>
        <row r="1812">
          <cell r="C1812" t="str">
            <v>Ibaiti / PR</v>
          </cell>
        </row>
        <row r="1813">
          <cell r="C1813" t="str">
            <v>Ibarama / RS</v>
          </cell>
        </row>
        <row r="1814">
          <cell r="C1814" t="str">
            <v>Ibaretama / CE</v>
          </cell>
        </row>
        <row r="1815">
          <cell r="C1815" t="str">
            <v>Ibaté / SP</v>
          </cell>
        </row>
        <row r="1816">
          <cell r="C1816" t="str">
            <v>Ibateguara / AL</v>
          </cell>
        </row>
        <row r="1817">
          <cell r="C1817" t="str">
            <v>Cunha Porã / SC</v>
          </cell>
        </row>
        <row r="1818">
          <cell r="C1818" t="str">
            <v>Ibema / PR</v>
          </cell>
        </row>
        <row r="1819">
          <cell r="C1819" t="str">
            <v>Ibertioga / MG</v>
          </cell>
        </row>
        <row r="1820">
          <cell r="C1820" t="str">
            <v>Ibiá / MG</v>
          </cell>
        </row>
        <row r="1821">
          <cell r="C1821" t="str">
            <v>Ibiaçá / RS</v>
          </cell>
        </row>
        <row r="1822">
          <cell r="C1822" t="str">
            <v>Ibiaí / MG</v>
          </cell>
        </row>
        <row r="1823">
          <cell r="C1823" t="str">
            <v>Ibiam / SC</v>
          </cell>
        </row>
        <row r="1824">
          <cell r="C1824" t="str">
            <v>Ibiapina / CE</v>
          </cell>
        </row>
        <row r="1825">
          <cell r="C1825" t="str">
            <v>Ibiara / PB</v>
          </cell>
        </row>
        <row r="1826">
          <cell r="C1826" t="str">
            <v>Ibicaraí / BA</v>
          </cell>
        </row>
        <row r="1827">
          <cell r="C1827" t="str">
            <v>Ibicaré / SC</v>
          </cell>
        </row>
        <row r="1828">
          <cell r="C1828" t="str">
            <v>Ibicoara / BA</v>
          </cell>
        </row>
        <row r="1829">
          <cell r="C1829" t="str">
            <v>Ibicuí / BA</v>
          </cell>
        </row>
        <row r="1830">
          <cell r="C1830" t="str">
            <v>Ibicuitinga / CE</v>
          </cell>
        </row>
        <row r="1831">
          <cell r="C1831" t="str">
            <v>Ibimirim / PE</v>
          </cell>
        </row>
        <row r="1832">
          <cell r="C1832" t="str">
            <v>Ibipeba / BA</v>
          </cell>
        </row>
        <row r="1833">
          <cell r="C1833" t="str">
            <v>Ibipitanga / BA</v>
          </cell>
        </row>
        <row r="1834">
          <cell r="C1834" t="str">
            <v>Ibiporã / PR</v>
          </cell>
        </row>
        <row r="1835">
          <cell r="C1835" t="str">
            <v>Ibiquera / BA</v>
          </cell>
        </row>
        <row r="1836">
          <cell r="C1836" t="str">
            <v>Ibirá / SP</v>
          </cell>
        </row>
        <row r="1837">
          <cell r="C1837" t="str">
            <v>Ibiracatu / MG</v>
          </cell>
        </row>
        <row r="1838">
          <cell r="C1838" t="str">
            <v>Ibiraci / MG</v>
          </cell>
        </row>
        <row r="1839">
          <cell r="C1839" t="str">
            <v>Aracaju / SE</v>
          </cell>
        </row>
        <row r="1840">
          <cell r="C1840" t="str">
            <v>Ibiraiaras / RS</v>
          </cell>
        </row>
        <row r="1841">
          <cell r="C1841" t="str">
            <v>Ibirama / SC</v>
          </cell>
        </row>
        <row r="1842">
          <cell r="C1842" t="str">
            <v>Ibirapitanga / BA</v>
          </cell>
        </row>
        <row r="1843">
          <cell r="C1843" t="str">
            <v>Ibirapuã / BA</v>
          </cell>
        </row>
        <row r="1844">
          <cell r="C1844" t="str">
            <v>Ibirapuitã / RS</v>
          </cell>
        </row>
        <row r="1845">
          <cell r="C1845" t="str">
            <v>Ibirarema / SP</v>
          </cell>
        </row>
        <row r="1846">
          <cell r="C1846" t="str">
            <v>Ibirataia / BA</v>
          </cell>
        </row>
        <row r="1847">
          <cell r="C1847" t="str">
            <v>Ibirité / MG</v>
          </cell>
        </row>
        <row r="1848">
          <cell r="C1848" t="str">
            <v>Santa Maria de Jetibá / ES</v>
          </cell>
        </row>
        <row r="1849">
          <cell r="C1849" t="str">
            <v>Ibitiara / BA</v>
          </cell>
        </row>
        <row r="1850">
          <cell r="C1850" t="str">
            <v>Ibitinga / SP</v>
          </cell>
        </row>
        <row r="1851">
          <cell r="C1851" t="str">
            <v>Ibitirama / ES</v>
          </cell>
        </row>
        <row r="1852">
          <cell r="C1852" t="str">
            <v>Ibititá / BA</v>
          </cell>
        </row>
        <row r="1853">
          <cell r="C1853" t="str">
            <v>Ibitiúra de Minas / MG</v>
          </cell>
        </row>
        <row r="1854">
          <cell r="C1854" t="str">
            <v>Ibituruna / MG</v>
          </cell>
        </row>
        <row r="1855">
          <cell r="C1855" t="str">
            <v>Ibiúna / SP</v>
          </cell>
        </row>
        <row r="1856">
          <cell r="C1856" t="str">
            <v>Ibotirama / BA</v>
          </cell>
        </row>
        <row r="1857">
          <cell r="C1857" t="str">
            <v>Icapuí / CE</v>
          </cell>
        </row>
        <row r="1858">
          <cell r="C1858" t="str">
            <v>Içara / SC</v>
          </cell>
        </row>
        <row r="1859">
          <cell r="C1859" t="str">
            <v>Icaraí de Minas / MG</v>
          </cell>
        </row>
        <row r="1860">
          <cell r="C1860" t="str">
            <v>Icaraíma / PR</v>
          </cell>
        </row>
        <row r="1861">
          <cell r="C1861" t="str">
            <v>Fortaleza dos Nogueiras / MA</v>
          </cell>
        </row>
        <row r="1862">
          <cell r="C1862" t="str">
            <v>Icém / SP</v>
          </cell>
        </row>
        <row r="1863">
          <cell r="C1863" t="str">
            <v>Icó / CE</v>
          </cell>
        </row>
        <row r="1864">
          <cell r="C1864" t="str">
            <v>Balneário Rincão / SC</v>
          </cell>
        </row>
        <row r="1865">
          <cell r="C1865" t="str">
            <v>Igaci / AL</v>
          </cell>
        </row>
        <row r="1866">
          <cell r="C1866" t="str">
            <v>Igaraçu do Tietê / SP</v>
          </cell>
        </row>
        <row r="1867">
          <cell r="C1867" t="str">
            <v>Igaracy / PB</v>
          </cell>
        </row>
        <row r="1868">
          <cell r="C1868" t="str">
            <v>Igarapava / SP</v>
          </cell>
        </row>
        <row r="1869">
          <cell r="C1869" t="str">
            <v>Igarapé / MG</v>
          </cell>
        </row>
        <row r="1870">
          <cell r="C1870" t="str">
            <v>Satubinha / MA</v>
          </cell>
        </row>
        <row r="1871">
          <cell r="C1871" t="str">
            <v>Igarapé-Miri / PA</v>
          </cell>
        </row>
        <row r="1872">
          <cell r="C1872" t="str">
            <v>Igarassu / PE</v>
          </cell>
        </row>
        <row r="1873">
          <cell r="C1873" t="str">
            <v>Igaratá / SP</v>
          </cell>
        </row>
        <row r="1874">
          <cell r="C1874" t="str">
            <v>Igaratinga / MG</v>
          </cell>
        </row>
        <row r="1875">
          <cell r="C1875" t="str">
            <v>Igrapiúna / BA</v>
          </cell>
        </row>
        <row r="1876">
          <cell r="C1876" t="str">
            <v>Igreja Nova / AL</v>
          </cell>
        </row>
        <row r="1877">
          <cell r="C1877" t="str">
            <v>Americana / SP</v>
          </cell>
        </row>
        <row r="1878">
          <cell r="C1878" t="str">
            <v>Nova Mutum / MT</v>
          </cell>
        </row>
        <row r="1879">
          <cell r="C1879" t="str">
            <v>Iguaí / BA</v>
          </cell>
        </row>
        <row r="1880">
          <cell r="C1880" t="str">
            <v>Iguape / SP</v>
          </cell>
        </row>
        <row r="1881">
          <cell r="C1881" t="str">
            <v>Iguaraçu / PR</v>
          </cell>
        </row>
        <row r="1882">
          <cell r="C1882" t="str">
            <v>Iguaracy / PE</v>
          </cell>
        </row>
        <row r="1883">
          <cell r="C1883" t="str">
            <v>Iguatama / MG</v>
          </cell>
        </row>
        <row r="1884">
          <cell r="C1884" t="str">
            <v>Iguatemi / MS</v>
          </cell>
        </row>
        <row r="1885">
          <cell r="C1885" t="str">
            <v>Iguatu / CE</v>
          </cell>
        </row>
        <row r="1886">
          <cell r="C1886" t="str">
            <v>Iguatu / PR</v>
          </cell>
        </row>
        <row r="1887">
          <cell r="C1887" t="str">
            <v>Ijaci / MG</v>
          </cell>
        </row>
        <row r="1888">
          <cell r="C1888" t="str">
            <v>Ijuí / RS</v>
          </cell>
        </row>
        <row r="1889">
          <cell r="C1889" t="str">
            <v>Ilha das Flores / SE</v>
          </cell>
        </row>
        <row r="1890">
          <cell r="C1890" t="str">
            <v>Ilha Grande / PI</v>
          </cell>
        </row>
        <row r="1891">
          <cell r="C1891" t="str">
            <v>Ilha Solteira / SP</v>
          </cell>
        </row>
        <row r="1892">
          <cell r="C1892" t="str">
            <v>Ilhabela / SP</v>
          </cell>
        </row>
        <row r="1893">
          <cell r="C1893" t="str">
            <v>Ilhéus / BA</v>
          </cell>
        </row>
        <row r="1894">
          <cell r="C1894" t="str">
            <v>Paulínia / SP</v>
          </cell>
        </row>
        <row r="1895">
          <cell r="C1895" t="str">
            <v>Ilicínea / MG</v>
          </cell>
        </row>
        <row r="1896">
          <cell r="C1896" t="str">
            <v>Ilópolis / RS</v>
          </cell>
        </row>
        <row r="1897">
          <cell r="C1897" t="str">
            <v>Imaculada / PB</v>
          </cell>
        </row>
        <row r="1898">
          <cell r="C1898" t="str">
            <v>Imaruí / SC</v>
          </cell>
        </row>
        <row r="1899">
          <cell r="C1899" t="str">
            <v>Imbaú / PR</v>
          </cell>
        </row>
        <row r="1900">
          <cell r="C1900" t="str">
            <v>Imbé / RS</v>
          </cell>
        </row>
        <row r="1901">
          <cell r="C1901" t="str">
            <v>Imbé de Minas / MG</v>
          </cell>
        </row>
        <row r="1902">
          <cell r="C1902" t="str">
            <v>Imbituba / SC</v>
          </cell>
        </row>
        <row r="1903">
          <cell r="C1903" t="str">
            <v>Imbituva / PR</v>
          </cell>
        </row>
        <row r="1904">
          <cell r="C1904" t="str">
            <v>Imbuia / SC</v>
          </cell>
        </row>
        <row r="1905">
          <cell r="C1905" t="str">
            <v>Imigrante / RS</v>
          </cell>
        </row>
        <row r="1906">
          <cell r="C1906" t="str">
            <v>Marajá do Sena / MA</v>
          </cell>
        </row>
        <row r="1907">
          <cell r="C1907" t="str">
            <v>Inácio Martins / PR</v>
          </cell>
        </row>
        <row r="1908">
          <cell r="C1908" t="str">
            <v>Inaciolândia / GO</v>
          </cell>
        </row>
        <row r="1909">
          <cell r="C1909" t="str">
            <v>Inajá / PR</v>
          </cell>
        </row>
        <row r="1910">
          <cell r="C1910" t="str">
            <v>Inconfidentes / MG</v>
          </cell>
        </row>
        <row r="1911">
          <cell r="C1911" t="str">
            <v>Indaiabira / MG</v>
          </cell>
        </row>
        <row r="1912">
          <cell r="C1912" t="str">
            <v>Indaial / SC</v>
          </cell>
        </row>
        <row r="1913">
          <cell r="C1913" t="str">
            <v>Indaiatuba / SP</v>
          </cell>
        </row>
        <row r="1914">
          <cell r="C1914" t="str">
            <v>Independência / CE</v>
          </cell>
        </row>
        <row r="1915">
          <cell r="C1915" t="str">
            <v>Independência / RS</v>
          </cell>
        </row>
        <row r="1916">
          <cell r="C1916" t="str">
            <v>Indiana / SP</v>
          </cell>
        </row>
        <row r="1917">
          <cell r="C1917" t="str">
            <v>Indianópolis / MG</v>
          </cell>
        </row>
        <row r="1918">
          <cell r="C1918" t="str">
            <v>Indianópolis / PR</v>
          </cell>
        </row>
        <row r="1919">
          <cell r="C1919" t="str">
            <v>Indiaporã / SP</v>
          </cell>
        </row>
        <row r="1920">
          <cell r="C1920" t="str">
            <v>Indiara / GO</v>
          </cell>
        </row>
        <row r="1921">
          <cell r="C1921" t="str">
            <v>Indiaroba / SE</v>
          </cell>
        </row>
        <row r="1922">
          <cell r="C1922" t="str">
            <v>Indiavaí / MT</v>
          </cell>
        </row>
        <row r="1923">
          <cell r="C1923" t="str">
            <v>Ingá / PB</v>
          </cell>
        </row>
        <row r="1924">
          <cell r="C1924" t="str">
            <v>Ingaí / MG</v>
          </cell>
        </row>
        <row r="1925">
          <cell r="C1925" t="str">
            <v>Ingazeira / PE</v>
          </cell>
        </row>
        <row r="1926">
          <cell r="C1926" t="str">
            <v>Inhambupe / BA</v>
          </cell>
        </row>
        <row r="1927">
          <cell r="C1927" t="str">
            <v>Inhangapi / PA</v>
          </cell>
        </row>
        <row r="1928">
          <cell r="C1928" t="str">
            <v>Inhapi / AL</v>
          </cell>
        </row>
        <row r="1929">
          <cell r="C1929" t="str">
            <v>Inhapim / MG</v>
          </cell>
        </row>
        <row r="1930">
          <cell r="C1930" t="str">
            <v>Inhaúma / MG</v>
          </cell>
        </row>
        <row r="1931">
          <cell r="C1931" t="str">
            <v>Inhuma / PI</v>
          </cell>
        </row>
        <row r="1932">
          <cell r="C1932" t="str">
            <v>Inhumas / GO</v>
          </cell>
        </row>
        <row r="1933">
          <cell r="C1933" t="str">
            <v>Inimutaba / MG</v>
          </cell>
        </row>
        <row r="1934">
          <cell r="C1934" t="str">
            <v>Inocência / MS</v>
          </cell>
        </row>
        <row r="1935">
          <cell r="C1935" t="str">
            <v>Inúbia Paulista / SP</v>
          </cell>
        </row>
        <row r="1936">
          <cell r="C1936" t="str">
            <v>Iomerê / SC</v>
          </cell>
        </row>
        <row r="1937">
          <cell r="C1937" t="str">
            <v>Ipaba / MG</v>
          </cell>
        </row>
        <row r="1938">
          <cell r="C1938" t="str">
            <v>Ipameri / GO</v>
          </cell>
        </row>
        <row r="1939">
          <cell r="C1939" t="str">
            <v>Ipanema / MG</v>
          </cell>
        </row>
        <row r="1940">
          <cell r="C1940" t="str">
            <v>Ipanguaçu / RN</v>
          </cell>
        </row>
        <row r="1941">
          <cell r="C1941" t="str">
            <v>Ipaporanga / CE</v>
          </cell>
        </row>
        <row r="1942">
          <cell r="C1942" t="str">
            <v>Carapicuíba / SP</v>
          </cell>
        </row>
        <row r="1943">
          <cell r="C1943" t="str">
            <v>Ipaumirim / CE</v>
          </cell>
        </row>
        <row r="1944">
          <cell r="C1944" t="str">
            <v>Alvorada / RS</v>
          </cell>
        </row>
        <row r="1945">
          <cell r="C1945" t="str">
            <v>Ipecaetá / BA</v>
          </cell>
        </row>
        <row r="1946">
          <cell r="C1946" t="str">
            <v>Iperó / SP</v>
          </cell>
        </row>
        <row r="1947">
          <cell r="C1947" t="str">
            <v>Ipeúna / SP</v>
          </cell>
        </row>
        <row r="1948">
          <cell r="C1948" t="str">
            <v>Ipiaçu / MG</v>
          </cell>
        </row>
        <row r="1949">
          <cell r="C1949" t="str">
            <v>Ipiaú / BA</v>
          </cell>
        </row>
        <row r="1950">
          <cell r="C1950" t="str">
            <v>Ipiguá / SP</v>
          </cell>
        </row>
        <row r="1951">
          <cell r="C1951" t="str">
            <v>Ipira / SC</v>
          </cell>
        </row>
        <row r="1952">
          <cell r="C1952" t="str">
            <v>Ipirá / BA</v>
          </cell>
        </row>
        <row r="1953">
          <cell r="C1953" t="str">
            <v>Ipiranga / PR</v>
          </cell>
        </row>
        <row r="1954">
          <cell r="C1954" t="str">
            <v>Ipiranga de Goiás / GO</v>
          </cell>
        </row>
        <row r="1955">
          <cell r="C1955" t="str">
            <v>Ipiranga do Norte / MT</v>
          </cell>
        </row>
        <row r="1956">
          <cell r="C1956" t="str">
            <v>Eldorado / SP</v>
          </cell>
        </row>
        <row r="1957">
          <cell r="C1957" t="str">
            <v>Ipiranga do Sul / RS</v>
          </cell>
        </row>
        <row r="1958">
          <cell r="C1958" t="str">
            <v>Ipixuna / AM</v>
          </cell>
        </row>
        <row r="1959">
          <cell r="C1959" t="str">
            <v>Fazenda Rio Grande / PR</v>
          </cell>
        </row>
        <row r="1960">
          <cell r="C1960" t="str">
            <v>Iporá / GO</v>
          </cell>
        </row>
        <row r="1961">
          <cell r="C1961" t="str">
            <v>Iporã / PR</v>
          </cell>
        </row>
        <row r="1962">
          <cell r="C1962" t="str">
            <v>Iporã do Oeste / SC</v>
          </cell>
        </row>
        <row r="1963">
          <cell r="C1963" t="str">
            <v>Iporanga / SP</v>
          </cell>
        </row>
        <row r="1964">
          <cell r="C1964" t="str">
            <v>Ipu / CE</v>
          </cell>
        </row>
        <row r="1965">
          <cell r="C1965" t="str">
            <v>Ipuã / SP</v>
          </cell>
        </row>
        <row r="1966">
          <cell r="C1966" t="str">
            <v>Sapopema / PR</v>
          </cell>
        </row>
        <row r="1967">
          <cell r="C1967" t="str">
            <v>Ipubi / PE</v>
          </cell>
        </row>
        <row r="1968">
          <cell r="C1968" t="str">
            <v>Ipueira / RN</v>
          </cell>
        </row>
        <row r="1969">
          <cell r="C1969" t="str">
            <v>Ipueiras / CE</v>
          </cell>
        </row>
        <row r="1970">
          <cell r="C1970" t="str">
            <v>Ipueiras / TO</v>
          </cell>
        </row>
        <row r="1971">
          <cell r="C1971" t="str">
            <v>Ipuiúna / MG</v>
          </cell>
        </row>
        <row r="1972">
          <cell r="C1972" t="str">
            <v>Ipumirim / SC</v>
          </cell>
        </row>
        <row r="1973">
          <cell r="C1973" t="str">
            <v>Ipupiara / BA</v>
          </cell>
        </row>
        <row r="1974">
          <cell r="C1974" t="str">
            <v>Iracema / CE</v>
          </cell>
        </row>
        <row r="1975">
          <cell r="C1975" t="str">
            <v>Iracema / RR</v>
          </cell>
        </row>
        <row r="1976">
          <cell r="C1976" t="str">
            <v>Iracema do Oeste / PR</v>
          </cell>
        </row>
        <row r="1977">
          <cell r="C1977" t="str">
            <v>Entre Folhas / MG</v>
          </cell>
        </row>
        <row r="1978">
          <cell r="C1978" t="str">
            <v>Iraceminha / SC</v>
          </cell>
        </row>
        <row r="1979">
          <cell r="C1979" t="str">
            <v>Iraí / RS</v>
          </cell>
        </row>
        <row r="1980">
          <cell r="C1980" t="str">
            <v>Iraí de Minas / MG</v>
          </cell>
        </row>
        <row r="1981">
          <cell r="C1981" t="str">
            <v>Irajuba / BA</v>
          </cell>
        </row>
        <row r="1982">
          <cell r="C1982" t="str">
            <v>Iramaia / BA</v>
          </cell>
        </row>
        <row r="1983">
          <cell r="C1983" t="str">
            <v>Iranduba / AM</v>
          </cell>
        </row>
        <row r="1984">
          <cell r="C1984" t="str">
            <v>Irani / SC</v>
          </cell>
        </row>
        <row r="1985">
          <cell r="C1985" t="str">
            <v>Irapuã / SP</v>
          </cell>
        </row>
        <row r="1986">
          <cell r="C1986" t="str">
            <v>Irapuru / SP</v>
          </cell>
        </row>
        <row r="1987">
          <cell r="C1987" t="str">
            <v>Irará / BA</v>
          </cell>
        </row>
        <row r="1988">
          <cell r="C1988" t="str">
            <v>Irati / PR</v>
          </cell>
        </row>
        <row r="1989">
          <cell r="C1989" t="str">
            <v>Espera Feliz / MG</v>
          </cell>
        </row>
        <row r="1990">
          <cell r="C1990" t="str">
            <v>Irauçuba / CE</v>
          </cell>
        </row>
        <row r="1991">
          <cell r="C1991" t="str">
            <v>Irecê / BA</v>
          </cell>
        </row>
        <row r="1992">
          <cell r="C1992" t="str">
            <v>Iretama / PR</v>
          </cell>
        </row>
        <row r="1993">
          <cell r="C1993" t="str">
            <v>Jerônimo Monteiro / ES</v>
          </cell>
        </row>
        <row r="1994">
          <cell r="C1994" t="str">
            <v>Araguaína / TO</v>
          </cell>
        </row>
        <row r="1995">
          <cell r="C1995" t="str">
            <v>Isaías Coelho / PI</v>
          </cell>
        </row>
        <row r="1996">
          <cell r="C1996" t="str">
            <v>Israelândia / GO</v>
          </cell>
        </row>
        <row r="1997">
          <cell r="C1997" t="str">
            <v>Itá / SC</v>
          </cell>
        </row>
        <row r="1998">
          <cell r="C1998" t="str">
            <v>Itaara / RS</v>
          </cell>
        </row>
        <row r="1999">
          <cell r="C1999" t="str">
            <v>Itabaiana / SE</v>
          </cell>
        </row>
        <row r="2000">
          <cell r="C2000" t="str">
            <v>Itabaianinha / SE</v>
          </cell>
        </row>
        <row r="2001">
          <cell r="C2001" t="str">
            <v>Itabela / BA</v>
          </cell>
        </row>
        <row r="2002">
          <cell r="C2002" t="str">
            <v>Santo André / SP</v>
          </cell>
        </row>
        <row r="2003">
          <cell r="C2003" t="str">
            <v>Itaberaí / GO</v>
          </cell>
        </row>
        <row r="2004">
          <cell r="C2004" t="str">
            <v>Itabi / SE</v>
          </cell>
        </row>
        <row r="2005">
          <cell r="C2005" t="str">
            <v>Barra Mansa / RJ</v>
          </cell>
        </row>
        <row r="2006">
          <cell r="C2006" t="str">
            <v>Itabirinha / MG</v>
          </cell>
        </row>
        <row r="2007">
          <cell r="C2007" t="str">
            <v>Jundiaí / SP</v>
          </cell>
        </row>
        <row r="2008">
          <cell r="C2008" t="str">
            <v>Itaboraí / RJ</v>
          </cell>
        </row>
        <row r="2009">
          <cell r="C2009" t="str">
            <v>Rosana / SP</v>
          </cell>
        </row>
        <row r="2010">
          <cell r="C2010" t="str">
            <v>Itacajá / TO</v>
          </cell>
        </row>
        <row r="2011">
          <cell r="C2011" t="str">
            <v>Itacambira / MG</v>
          </cell>
        </row>
        <row r="2012">
          <cell r="C2012" t="str">
            <v>Itacaré / BA</v>
          </cell>
        </row>
        <row r="2013">
          <cell r="C2013" t="str">
            <v>Nova Friburgo / RJ</v>
          </cell>
        </row>
        <row r="2014">
          <cell r="C2014" t="str">
            <v>Mariana / MG</v>
          </cell>
        </row>
        <row r="2015">
          <cell r="C2015" t="str">
            <v>Itaeté / BA</v>
          </cell>
        </row>
        <row r="2016">
          <cell r="C2016" t="str">
            <v>Itagi / BA</v>
          </cell>
        </row>
        <row r="2017">
          <cell r="C2017" t="str">
            <v>Itaguaçu / ES</v>
          </cell>
        </row>
        <row r="2018">
          <cell r="C2018" t="str">
            <v>Itaguaçu da Bahia / BA</v>
          </cell>
        </row>
        <row r="2019">
          <cell r="C2019" t="str">
            <v>Itamarandiba / MG</v>
          </cell>
        </row>
        <row r="2020">
          <cell r="C2020" t="str">
            <v>Itaguajé / PR</v>
          </cell>
        </row>
        <row r="2021">
          <cell r="C2021" t="str">
            <v>Itaguara / MG</v>
          </cell>
        </row>
        <row r="2022">
          <cell r="C2022" t="str">
            <v>Itaguari / GO</v>
          </cell>
        </row>
        <row r="2023">
          <cell r="C2023" t="str">
            <v>Itaguaru / GO</v>
          </cell>
        </row>
        <row r="2024">
          <cell r="C2024" t="str">
            <v>Itaguatins / TO</v>
          </cell>
        </row>
        <row r="2025">
          <cell r="C2025" t="str">
            <v>Itaí / SP</v>
          </cell>
        </row>
        <row r="2026">
          <cell r="C2026" t="str">
            <v>Itaíba / PE</v>
          </cell>
        </row>
        <row r="2027">
          <cell r="C2027" t="str">
            <v>Itaiçaba / CE</v>
          </cell>
        </row>
        <row r="2028">
          <cell r="C2028" t="str">
            <v>Itainópolis / PI</v>
          </cell>
        </row>
        <row r="2029">
          <cell r="C2029" t="str">
            <v>Itaiópolis / SC</v>
          </cell>
        </row>
        <row r="2030">
          <cell r="C2030" t="str">
            <v>Itaipé / MG</v>
          </cell>
        </row>
        <row r="2031">
          <cell r="C2031" t="str">
            <v>Itaipulândia / PR</v>
          </cell>
        </row>
        <row r="2032">
          <cell r="C2032" t="str">
            <v>Itaitinga / CE</v>
          </cell>
        </row>
        <row r="2033">
          <cell r="C2033" t="str">
            <v>Itaituba / PA</v>
          </cell>
        </row>
        <row r="2034">
          <cell r="C2034" t="str">
            <v>Itajá / GO</v>
          </cell>
        </row>
        <row r="2035">
          <cell r="C2035" t="str">
            <v>Itajá / RN</v>
          </cell>
        </row>
        <row r="2036">
          <cell r="C2036" t="str">
            <v>Mamborê / PR</v>
          </cell>
        </row>
        <row r="2037">
          <cell r="C2037" t="str">
            <v>Itajobi / SP</v>
          </cell>
        </row>
        <row r="2038">
          <cell r="C2038" t="str">
            <v>Itaju / SP</v>
          </cell>
        </row>
        <row r="2039">
          <cell r="C2039" t="str">
            <v>Itaju do Colônia / BA</v>
          </cell>
        </row>
        <row r="2040">
          <cell r="C2040" t="str">
            <v>Senhora dos Remédios / MG</v>
          </cell>
        </row>
        <row r="2041">
          <cell r="C2041" t="str">
            <v>Itajuípe / BA</v>
          </cell>
        </row>
        <row r="2042">
          <cell r="C2042" t="str">
            <v>Italva / RJ</v>
          </cell>
        </row>
        <row r="2043">
          <cell r="C2043" t="str">
            <v>Itamaraju / BA</v>
          </cell>
        </row>
        <row r="2044">
          <cell r="C2044" t="str">
            <v>Itapeva / SP</v>
          </cell>
        </row>
        <row r="2045">
          <cell r="C2045" t="str">
            <v>Itamarati / AM</v>
          </cell>
        </row>
        <row r="2046">
          <cell r="C2046" t="str">
            <v>Itamarati de Minas / MG</v>
          </cell>
        </row>
        <row r="2047">
          <cell r="C2047" t="str">
            <v>Itamari / BA</v>
          </cell>
        </row>
        <row r="2048">
          <cell r="C2048" t="str">
            <v>Itambacuri / MG</v>
          </cell>
        </row>
        <row r="2049">
          <cell r="C2049" t="str">
            <v>Itambaracá / PR</v>
          </cell>
        </row>
        <row r="2050">
          <cell r="C2050" t="str">
            <v>Itambé / BA</v>
          </cell>
        </row>
        <row r="2051">
          <cell r="C2051" t="str">
            <v>Itambé / PR</v>
          </cell>
        </row>
        <row r="2052">
          <cell r="C2052" t="str">
            <v>Itambé do Mato Dentro / MG</v>
          </cell>
        </row>
        <row r="2053">
          <cell r="C2053" t="str">
            <v>Itamogi / MG</v>
          </cell>
        </row>
        <row r="2054">
          <cell r="C2054" t="str">
            <v>Marques de Souza / RS</v>
          </cell>
        </row>
        <row r="2055">
          <cell r="C2055" t="str">
            <v>Dom Pedrito / RS</v>
          </cell>
        </row>
        <row r="2056">
          <cell r="C2056" t="str">
            <v>Amontada / CE</v>
          </cell>
        </row>
        <row r="2057">
          <cell r="C2057" t="str">
            <v>Itanhangá / MT</v>
          </cell>
        </row>
        <row r="2058">
          <cell r="C2058" t="str">
            <v>Itanhém / BA</v>
          </cell>
        </row>
        <row r="2059">
          <cell r="C2059" t="str">
            <v>Ibatiba / ES</v>
          </cell>
        </row>
        <row r="2060">
          <cell r="C2060" t="str">
            <v>Itaobim / MG</v>
          </cell>
        </row>
        <row r="2061">
          <cell r="C2061" t="str">
            <v>Itaóca / SP</v>
          </cell>
        </row>
        <row r="2062">
          <cell r="C2062" t="str">
            <v>Concórdia / SC</v>
          </cell>
        </row>
        <row r="2063">
          <cell r="C2063" t="str">
            <v>Itapaci / GO</v>
          </cell>
        </row>
        <row r="2064">
          <cell r="C2064" t="str">
            <v>Itapagipe / MG</v>
          </cell>
        </row>
        <row r="2065">
          <cell r="C2065" t="str">
            <v>Itapajé / CE</v>
          </cell>
        </row>
        <row r="2066">
          <cell r="C2066" t="str">
            <v>Itapecerica / MG</v>
          </cell>
        </row>
        <row r="2067">
          <cell r="C2067" t="str">
            <v>Itapecerica da Serra / SP</v>
          </cell>
        </row>
        <row r="2068">
          <cell r="C2068" t="str">
            <v>Cururupu / MA</v>
          </cell>
        </row>
        <row r="2069">
          <cell r="C2069" t="str">
            <v>Itapejara D Oeste / PR</v>
          </cell>
        </row>
        <row r="2070">
          <cell r="C2070" t="str">
            <v>Itapema / SC</v>
          </cell>
        </row>
        <row r="2071">
          <cell r="C2071" t="str">
            <v>Santa Amélia / PR</v>
          </cell>
        </row>
        <row r="2072">
          <cell r="C2072" t="str">
            <v>Itaperuçu / PR</v>
          </cell>
        </row>
        <row r="2073">
          <cell r="C2073" t="str">
            <v>Itaperuna / RJ</v>
          </cell>
        </row>
        <row r="2074">
          <cell r="C2074" t="str">
            <v>Itapetim / PE</v>
          </cell>
        </row>
        <row r="2075">
          <cell r="C2075" t="str">
            <v>Itapetinga / BA</v>
          </cell>
        </row>
        <row r="2076">
          <cell r="C2076" t="str">
            <v>Itapetininga / SP</v>
          </cell>
        </row>
        <row r="2077">
          <cell r="C2077" t="str">
            <v>Betim / MG</v>
          </cell>
        </row>
        <row r="2078">
          <cell r="C2078" t="str">
            <v>Itapevi / SP</v>
          </cell>
        </row>
        <row r="2079">
          <cell r="C2079" t="str">
            <v>Itapicuru / BA</v>
          </cell>
        </row>
        <row r="2080">
          <cell r="C2080" t="str">
            <v>Itapipoca / CE</v>
          </cell>
        </row>
        <row r="2081">
          <cell r="C2081" t="str">
            <v>Holambra / SP</v>
          </cell>
        </row>
        <row r="2082">
          <cell r="C2082" t="str">
            <v>Itapiranga / AM</v>
          </cell>
        </row>
        <row r="2083">
          <cell r="C2083" t="str">
            <v>Jardim / MS</v>
          </cell>
        </row>
        <row r="2084">
          <cell r="C2084" t="str">
            <v>Itapirapuã / GO</v>
          </cell>
        </row>
        <row r="2085">
          <cell r="C2085" t="str">
            <v>Itatiba / SP</v>
          </cell>
        </row>
        <row r="2086">
          <cell r="C2086" t="str">
            <v>Itapiratins / TO</v>
          </cell>
        </row>
        <row r="2087">
          <cell r="C2087" t="str">
            <v>Itapissuma / PE</v>
          </cell>
        </row>
        <row r="2088">
          <cell r="C2088" t="str">
            <v>Itapitanga / BA</v>
          </cell>
        </row>
        <row r="2089">
          <cell r="C2089" t="str">
            <v>Itapiúna / CE</v>
          </cell>
        </row>
        <row r="2090">
          <cell r="C2090" t="str">
            <v>Itajaí / SC</v>
          </cell>
        </row>
        <row r="2091">
          <cell r="C2091" t="str">
            <v>Itápolis / SP</v>
          </cell>
        </row>
        <row r="2092">
          <cell r="C2092" t="str">
            <v>Itacurubi / RS</v>
          </cell>
        </row>
        <row r="2093">
          <cell r="C2093" t="str">
            <v>Itaporã do Tocantins / TO</v>
          </cell>
        </row>
        <row r="2094">
          <cell r="C2094" t="str">
            <v>Itaporanga / PB</v>
          </cell>
        </row>
        <row r="2095">
          <cell r="C2095" t="str">
            <v>Itaporanga / SP</v>
          </cell>
        </row>
        <row r="2096">
          <cell r="C2096" t="str">
            <v>Itaporanga d Ajuda / SE</v>
          </cell>
        </row>
        <row r="2097">
          <cell r="C2097" t="str">
            <v>Itapororoca / PB</v>
          </cell>
        </row>
        <row r="2098">
          <cell r="C2098" t="str">
            <v>Itapuca / RS</v>
          </cell>
        </row>
        <row r="2099">
          <cell r="C2099" t="str">
            <v>Hortolândia / SP</v>
          </cell>
        </row>
        <row r="2100">
          <cell r="C2100" t="str">
            <v>Itapura / SP</v>
          </cell>
        </row>
        <row r="2101">
          <cell r="C2101" t="str">
            <v>Itapuranga / GO</v>
          </cell>
        </row>
        <row r="2102">
          <cell r="C2102" t="str">
            <v>Extrema / MG</v>
          </cell>
        </row>
        <row r="2103">
          <cell r="C2103" t="str">
            <v>Itaqui / RS</v>
          </cell>
        </row>
        <row r="2104">
          <cell r="C2104" t="str">
            <v>Itaquiraí / MS</v>
          </cell>
        </row>
        <row r="2105">
          <cell r="C2105" t="str">
            <v>Itaquitinga / PE</v>
          </cell>
        </row>
        <row r="2106">
          <cell r="C2106" t="str">
            <v>Dores do Rio Preto / ES</v>
          </cell>
        </row>
        <row r="2107">
          <cell r="C2107" t="str">
            <v>Itarantim / BA</v>
          </cell>
        </row>
        <row r="2108">
          <cell r="C2108" t="str">
            <v>Itarema / CE</v>
          </cell>
        </row>
        <row r="2109">
          <cell r="C2109" t="str">
            <v>Poços de Caldas / MG</v>
          </cell>
        </row>
        <row r="2110">
          <cell r="C2110" t="str">
            <v>Rio Pomba / MG</v>
          </cell>
        </row>
        <row r="2111">
          <cell r="C2111" t="str">
            <v>Itatiaia / RJ</v>
          </cell>
        </row>
        <row r="2112">
          <cell r="C2112" t="str">
            <v>Itatiaiuçu / MG</v>
          </cell>
        </row>
        <row r="2113">
          <cell r="C2113" t="str">
            <v>Córrego Novo / MG</v>
          </cell>
        </row>
        <row r="2114">
          <cell r="C2114" t="str">
            <v>Itatiba do Sul / RS</v>
          </cell>
        </row>
        <row r="2115">
          <cell r="C2115" t="str">
            <v>Itatim / BA</v>
          </cell>
        </row>
        <row r="2116">
          <cell r="C2116" t="str">
            <v>Itatinga / SP</v>
          </cell>
        </row>
        <row r="2117">
          <cell r="C2117" t="str">
            <v>Itatira / CE</v>
          </cell>
        </row>
        <row r="2118">
          <cell r="C2118" t="str">
            <v>Itaú / RN</v>
          </cell>
        </row>
        <row r="2119">
          <cell r="C2119" t="str">
            <v>Itaú de Minas / MG</v>
          </cell>
        </row>
        <row r="2120">
          <cell r="C2120" t="str">
            <v>Itaúba / MT</v>
          </cell>
        </row>
        <row r="2121">
          <cell r="C2121" t="str">
            <v>Itaubal / AP</v>
          </cell>
        </row>
        <row r="2122">
          <cell r="C2122" t="str">
            <v>Itauçu / GO</v>
          </cell>
        </row>
        <row r="2123">
          <cell r="C2123" t="str">
            <v>Itaueira / PI</v>
          </cell>
        </row>
        <row r="2124">
          <cell r="C2124" t="str">
            <v>Jaguariúna / SP</v>
          </cell>
        </row>
        <row r="2125">
          <cell r="C2125" t="str">
            <v>Itaúna do Sul / PR</v>
          </cell>
        </row>
        <row r="2126">
          <cell r="C2126" t="str">
            <v>Itaverava / MG</v>
          </cell>
        </row>
        <row r="2127">
          <cell r="C2127" t="str">
            <v>Itinga / MG</v>
          </cell>
        </row>
        <row r="2128">
          <cell r="C2128" t="str">
            <v>Paulo Ramos / MA</v>
          </cell>
        </row>
        <row r="2129">
          <cell r="C2129" t="str">
            <v>Itirapina / SP</v>
          </cell>
        </row>
        <row r="2130">
          <cell r="C2130" t="str">
            <v>Itirapuã / SP</v>
          </cell>
        </row>
        <row r="2131">
          <cell r="C2131" t="str">
            <v>Itiruçu / BA</v>
          </cell>
        </row>
        <row r="2132">
          <cell r="C2132" t="str">
            <v>Itiúba / BA</v>
          </cell>
        </row>
        <row r="2133">
          <cell r="C2133" t="str">
            <v>Itobi / SP</v>
          </cell>
        </row>
        <row r="2134">
          <cell r="C2134" t="str">
            <v>Itororó / BA</v>
          </cell>
        </row>
        <row r="2135">
          <cell r="C2135" t="str">
            <v>Cafelândia / SP</v>
          </cell>
        </row>
        <row r="2136">
          <cell r="C2136" t="str">
            <v>Ituberá / BA</v>
          </cell>
        </row>
        <row r="2137">
          <cell r="C2137" t="str">
            <v>Itueta / MG</v>
          </cell>
        </row>
        <row r="2138">
          <cell r="C2138" t="str">
            <v>Ituiutaba / MG</v>
          </cell>
        </row>
        <row r="2139">
          <cell r="C2139" t="str">
            <v>Itumbiara / GO</v>
          </cell>
        </row>
        <row r="2140">
          <cell r="C2140" t="str">
            <v>Itumirim / MG</v>
          </cell>
        </row>
        <row r="2141">
          <cell r="C2141" t="str">
            <v>Dores de Campos / MG</v>
          </cell>
        </row>
        <row r="2142">
          <cell r="C2142" t="str">
            <v>Itupiranga / PA</v>
          </cell>
        </row>
        <row r="2143">
          <cell r="C2143" t="str">
            <v>Ituporanga / SC</v>
          </cell>
        </row>
        <row r="2144">
          <cell r="C2144" t="str">
            <v>Iturama / MG</v>
          </cell>
        </row>
        <row r="2145">
          <cell r="C2145" t="str">
            <v>Itutinga / MG</v>
          </cell>
        </row>
        <row r="2146">
          <cell r="C2146" t="str">
            <v>Ituverava / SP</v>
          </cell>
        </row>
        <row r="2147">
          <cell r="C2147" t="str">
            <v>Iúna / ES</v>
          </cell>
        </row>
        <row r="2148">
          <cell r="C2148" t="str">
            <v>Ivaí / PR</v>
          </cell>
        </row>
        <row r="2149">
          <cell r="C2149" t="str">
            <v>Ivaiporã / PR</v>
          </cell>
        </row>
        <row r="2150">
          <cell r="C2150" t="str">
            <v>Ivaté / PR</v>
          </cell>
        </row>
        <row r="2151">
          <cell r="C2151" t="str">
            <v>Ivatuba / PR</v>
          </cell>
        </row>
        <row r="2152">
          <cell r="C2152" t="str">
            <v>Ivinhema / MS</v>
          </cell>
        </row>
        <row r="2153">
          <cell r="C2153" t="str">
            <v>Ivolândia / GO</v>
          </cell>
        </row>
        <row r="2154">
          <cell r="C2154" t="str">
            <v>Ivorá / RS</v>
          </cell>
        </row>
        <row r="2155">
          <cell r="C2155" t="str">
            <v>Ivoti / RS</v>
          </cell>
        </row>
        <row r="2156">
          <cell r="C2156" t="str">
            <v>Jaboatão dos Guararapes / PE</v>
          </cell>
        </row>
        <row r="2157">
          <cell r="C2157" t="str">
            <v>Turvo / PR</v>
          </cell>
        </row>
        <row r="2158">
          <cell r="C2158" t="str">
            <v>Jaborandi / BA</v>
          </cell>
        </row>
        <row r="2159">
          <cell r="C2159" t="str">
            <v>Caçador / SC</v>
          </cell>
        </row>
        <row r="2160">
          <cell r="C2160" t="str">
            <v>Jaboti / PR</v>
          </cell>
        </row>
        <row r="2161">
          <cell r="C2161" t="str">
            <v>Jaboticaba / RS</v>
          </cell>
        </row>
        <row r="2162">
          <cell r="C2162" t="str">
            <v>Jaboticabal / SP</v>
          </cell>
        </row>
        <row r="2163">
          <cell r="C2163" t="str">
            <v>Jaboticatubas / MG</v>
          </cell>
        </row>
        <row r="2164">
          <cell r="C2164" t="str">
            <v>Jaçanã / RN</v>
          </cell>
        </row>
        <row r="2165">
          <cell r="C2165" t="str">
            <v>Jacaraci / BA</v>
          </cell>
        </row>
        <row r="2166">
          <cell r="C2166" t="str">
            <v>Jacaraú / PB</v>
          </cell>
        </row>
        <row r="2167">
          <cell r="C2167" t="str">
            <v>Jacaré dos Homens / AL</v>
          </cell>
        </row>
        <row r="2168">
          <cell r="C2168" t="str">
            <v>Jacareacanga / PA</v>
          </cell>
        </row>
        <row r="2169">
          <cell r="C2169" t="str">
            <v>Itajubá / MG</v>
          </cell>
        </row>
        <row r="2170">
          <cell r="C2170" t="str">
            <v>Jacarezinho / PR</v>
          </cell>
        </row>
        <row r="2171">
          <cell r="C2171" t="str">
            <v>Jaci / SP</v>
          </cell>
        </row>
        <row r="2172">
          <cell r="C2172" t="str">
            <v>Jaciara / MT</v>
          </cell>
        </row>
        <row r="2173">
          <cell r="C2173" t="str">
            <v>Jussari / BA</v>
          </cell>
        </row>
        <row r="2174">
          <cell r="C2174" t="str">
            <v>Jacobina / BA</v>
          </cell>
        </row>
        <row r="2175">
          <cell r="C2175" t="str">
            <v>Jacobina do Piauí / PI</v>
          </cell>
        </row>
        <row r="2176">
          <cell r="C2176" t="str">
            <v>Jacuí / MG</v>
          </cell>
        </row>
        <row r="2177">
          <cell r="C2177" t="str">
            <v>Porto Feliz / SP</v>
          </cell>
        </row>
        <row r="2178">
          <cell r="C2178" t="str">
            <v>Jacundá / PA</v>
          </cell>
        </row>
        <row r="2179">
          <cell r="C2179" t="str">
            <v>Valparaíso / SP</v>
          </cell>
        </row>
        <row r="2180">
          <cell r="C2180" t="str">
            <v>Jacutinga / RS</v>
          </cell>
        </row>
        <row r="2181">
          <cell r="C2181" t="str">
            <v>Jaguapitã / PR</v>
          </cell>
        </row>
        <row r="2182">
          <cell r="C2182" t="str">
            <v>Jaguaquara / BA</v>
          </cell>
        </row>
        <row r="2183">
          <cell r="C2183" t="str">
            <v>Jaguaraçu / MG</v>
          </cell>
        </row>
        <row r="2184">
          <cell r="C2184" t="str">
            <v>Jaguarão / RS</v>
          </cell>
        </row>
        <row r="2185">
          <cell r="C2185" t="str">
            <v>Jaguarari / BA</v>
          </cell>
        </row>
        <row r="2186">
          <cell r="C2186" t="str">
            <v>Jaguaré / ES</v>
          </cell>
        </row>
        <row r="2187">
          <cell r="C2187" t="str">
            <v>Jaguaretama / CE</v>
          </cell>
        </row>
        <row r="2188">
          <cell r="C2188" t="str">
            <v>Itapiranga / SC</v>
          </cell>
        </row>
        <row r="2189">
          <cell r="C2189" t="str">
            <v>Jaguariaíva / PR</v>
          </cell>
        </row>
        <row r="2190">
          <cell r="C2190" t="str">
            <v>Jaguaribara / CE</v>
          </cell>
        </row>
        <row r="2191">
          <cell r="C2191" t="str">
            <v>Jaguaribe / CE</v>
          </cell>
        </row>
        <row r="2192">
          <cell r="C2192" t="str">
            <v>Jaguaripe / BA</v>
          </cell>
        </row>
        <row r="2193">
          <cell r="C2193" t="str">
            <v>Recreio / MG</v>
          </cell>
        </row>
        <row r="2194">
          <cell r="C2194" t="str">
            <v>Jaguaruana / CE</v>
          </cell>
        </row>
        <row r="2195">
          <cell r="C2195" t="str">
            <v>Jaguaruna / SC</v>
          </cell>
        </row>
        <row r="2196">
          <cell r="C2196" t="str">
            <v>Jaíba / MG</v>
          </cell>
        </row>
        <row r="2197">
          <cell r="C2197" t="str">
            <v>Jales / SP</v>
          </cell>
        </row>
        <row r="2198">
          <cell r="C2198" t="str">
            <v>Jambeiro / SP</v>
          </cell>
        </row>
        <row r="2199">
          <cell r="C2199" t="str">
            <v>Jampruca / MG</v>
          </cell>
        </row>
        <row r="2200">
          <cell r="C2200" t="str">
            <v>Janaúba / MG</v>
          </cell>
        </row>
        <row r="2201">
          <cell r="C2201" t="str">
            <v>Jandaíra / BA</v>
          </cell>
        </row>
        <row r="2202">
          <cell r="C2202" t="str">
            <v>Jandaíra / RN</v>
          </cell>
        </row>
        <row r="2203">
          <cell r="C2203" t="str">
            <v>Itati / RS</v>
          </cell>
        </row>
        <row r="2204">
          <cell r="C2204" t="str">
            <v>Janiópolis / PR</v>
          </cell>
        </row>
        <row r="2205">
          <cell r="C2205" t="str">
            <v>Japaraíba / MG</v>
          </cell>
        </row>
        <row r="2206">
          <cell r="C2206" t="str">
            <v>Japaratinga / AL</v>
          </cell>
        </row>
        <row r="2207">
          <cell r="C2207" t="str">
            <v>Japaratuba / SE</v>
          </cell>
        </row>
        <row r="2208">
          <cell r="C2208" t="str">
            <v>Japira / PR</v>
          </cell>
        </row>
        <row r="2209">
          <cell r="C2209" t="str">
            <v>Japoatã / SE</v>
          </cell>
        </row>
        <row r="2210">
          <cell r="C2210" t="str">
            <v>Japorã / MS</v>
          </cell>
        </row>
        <row r="2211">
          <cell r="C2211" t="str">
            <v>Japurá / AM</v>
          </cell>
        </row>
        <row r="2212">
          <cell r="C2212" t="str">
            <v>Japurá / PR</v>
          </cell>
        </row>
        <row r="2213">
          <cell r="C2213" t="str">
            <v>Jaqueira / PE</v>
          </cell>
        </row>
        <row r="2214">
          <cell r="C2214" t="str">
            <v>Jaquirana / RS</v>
          </cell>
        </row>
        <row r="2215">
          <cell r="C2215" t="str">
            <v>Jaraguá do Sul / SC</v>
          </cell>
        </row>
        <row r="2216">
          <cell r="C2216" t="str">
            <v>Jaraguari / MS</v>
          </cell>
        </row>
        <row r="2217">
          <cell r="C2217" t="str">
            <v>Jardim / CE</v>
          </cell>
        </row>
        <row r="2218">
          <cell r="C2218" t="str">
            <v>Oliveira / MG</v>
          </cell>
        </row>
        <row r="2219">
          <cell r="C2219" t="str">
            <v>Jardim Alegre / PR</v>
          </cell>
        </row>
        <row r="2220">
          <cell r="C2220" t="str">
            <v>Jardim de Angicos / RN</v>
          </cell>
        </row>
        <row r="2221">
          <cell r="C2221" t="str">
            <v>Jardim de Piranhas / RN</v>
          </cell>
        </row>
        <row r="2222">
          <cell r="C2222" t="str">
            <v>Jardim do Seridó / RN</v>
          </cell>
        </row>
        <row r="2223">
          <cell r="C2223" t="str">
            <v>Jardim Olinda / PR</v>
          </cell>
        </row>
        <row r="2224">
          <cell r="C2224" t="str">
            <v>Porto Alegre / RS</v>
          </cell>
        </row>
        <row r="2225">
          <cell r="C2225" t="str">
            <v>Jardinópolis / SP</v>
          </cell>
        </row>
        <row r="2226">
          <cell r="C2226" t="str">
            <v>Jari / RS</v>
          </cell>
        </row>
        <row r="2227">
          <cell r="C2227" t="str">
            <v>Jarinu / SP</v>
          </cell>
        </row>
        <row r="2228">
          <cell r="C2228" t="str">
            <v>Jaru / RO</v>
          </cell>
        </row>
        <row r="2229">
          <cell r="C2229" t="str">
            <v>Paulista / PE</v>
          </cell>
        </row>
        <row r="2230">
          <cell r="C2230" t="str">
            <v>Jataizinho / PR</v>
          </cell>
        </row>
        <row r="2231">
          <cell r="C2231" t="str">
            <v>Jateí / MS</v>
          </cell>
        </row>
        <row r="2232">
          <cell r="C2232" t="str">
            <v>Jati / CE</v>
          </cell>
        </row>
        <row r="2233">
          <cell r="C2233" t="str">
            <v>São Roberto / MA</v>
          </cell>
        </row>
        <row r="2234">
          <cell r="C2234" t="str">
            <v>Jatobá / PE</v>
          </cell>
        </row>
        <row r="2235">
          <cell r="C2235" t="str">
            <v>Jatobá do Piauí / PI</v>
          </cell>
        </row>
        <row r="2236">
          <cell r="C2236" t="str">
            <v>Sananduva / RS</v>
          </cell>
        </row>
        <row r="2237">
          <cell r="C2237" t="str">
            <v>Jaú do Tocantins / TO</v>
          </cell>
        </row>
        <row r="2238">
          <cell r="C2238" t="str">
            <v>Jauru / MT</v>
          </cell>
        </row>
        <row r="2239">
          <cell r="C2239" t="str">
            <v>Rio Piracicaba / MG</v>
          </cell>
        </row>
        <row r="2240">
          <cell r="C2240" t="str">
            <v>São Mateus do Maranhão / MA</v>
          </cell>
        </row>
        <row r="2241">
          <cell r="C2241" t="str">
            <v>Jequeri / MG</v>
          </cell>
        </row>
        <row r="2242">
          <cell r="C2242" t="str">
            <v>Jequiá da Praia / AL</v>
          </cell>
        </row>
        <row r="2243">
          <cell r="C2243" t="str">
            <v>Jequié / BA</v>
          </cell>
        </row>
        <row r="2244">
          <cell r="C2244" t="str">
            <v>Jequitaí / MG</v>
          </cell>
        </row>
        <row r="2245">
          <cell r="C2245" t="str">
            <v>Jequitinhonha / MG</v>
          </cell>
        </row>
        <row r="2246">
          <cell r="C2246" t="str">
            <v>Jeremoabo / BA</v>
          </cell>
        </row>
        <row r="2247">
          <cell r="C2247" t="str">
            <v>Jeriquara / SP</v>
          </cell>
        </row>
        <row r="2248">
          <cell r="C2248" t="str">
            <v>Iconha / ES</v>
          </cell>
        </row>
        <row r="2249">
          <cell r="C2249" t="str">
            <v>Jesuânia / MG</v>
          </cell>
        </row>
        <row r="2250">
          <cell r="C2250" t="str">
            <v>Jesuítas / PR</v>
          </cell>
        </row>
        <row r="2251">
          <cell r="C2251" t="str">
            <v>Jesúpolis / GO</v>
          </cell>
        </row>
        <row r="2252">
          <cell r="C2252" t="str">
            <v>Pocrane / MG</v>
          </cell>
        </row>
        <row r="2253">
          <cell r="C2253" t="str">
            <v>Jijoca de Jericoacoara / CE</v>
          </cell>
        </row>
        <row r="2254">
          <cell r="C2254" t="str">
            <v>Jiquiriçá / BA</v>
          </cell>
        </row>
        <row r="2255">
          <cell r="C2255" t="str">
            <v>Joaçaba / SC</v>
          </cell>
        </row>
        <row r="2256">
          <cell r="C2256" t="str">
            <v>Chopinzinho / PR</v>
          </cell>
        </row>
        <row r="2257">
          <cell r="C2257" t="str">
            <v>Mombuca / SP</v>
          </cell>
        </row>
        <row r="2258">
          <cell r="C2258" t="str">
            <v>Joanópolis / SP</v>
          </cell>
        </row>
        <row r="2259">
          <cell r="C2259" t="str">
            <v>João Câmara / RN</v>
          </cell>
        </row>
        <row r="2260">
          <cell r="C2260" t="str">
            <v>João Costa / PI</v>
          </cell>
        </row>
        <row r="2261">
          <cell r="C2261" t="str">
            <v>João Dias / RN</v>
          </cell>
        </row>
        <row r="2262">
          <cell r="C2262" t="str">
            <v>João Dourado / BA</v>
          </cell>
        </row>
        <row r="2263">
          <cell r="C2263" t="str">
            <v>Cantanhede / MA</v>
          </cell>
        </row>
        <row r="2264">
          <cell r="C2264" t="str">
            <v>João Monlevade / MG</v>
          </cell>
        </row>
        <row r="2265">
          <cell r="C2265" t="str">
            <v>São José dos Campos / SP</v>
          </cell>
        </row>
        <row r="2266">
          <cell r="C2266" t="str">
            <v>João Pessoa / PB</v>
          </cell>
        </row>
        <row r="2267">
          <cell r="C2267" t="str">
            <v>João Pinheiro / MG</v>
          </cell>
        </row>
        <row r="2268">
          <cell r="C2268" t="str">
            <v>João Ramalho / SP</v>
          </cell>
        </row>
        <row r="2269">
          <cell r="C2269" t="str">
            <v>Joaquim Felício / MG</v>
          </cell>
        </row>
        <row r="2270">
          <cell r="C2270" t="str">
            <v>Piranga / MG</v>
          </cell>
        </row>
        <row r="2271">
          <cell r="C2271" t="str">
            <v>Joaquim Nabuco / PE</v>
          </cell>
        </row>
        <row r="2272">
          <cell r="C2272" t="str">
            <v>Joca Claudino / PB</v>
          </cell>
        </row>
        <row r="2273">
          <cell r="C2273" t="str">
            <v>Joca Marques / PI</v>
          </cell>
        </row>
        <row r="2274">
          <cell r="C2274" t="str">
            <v>Jóia / RS</v>
          </cell>
        </row>
        <row r="2275">
          <cell r="C2275" t="str">
            <v>Joinville / SC</v>
          </cell>
        </row>
        <row r="2276">
          <cell r="C2276" t="str">
            <v>Jordão / AC</v>
          </cell>
        </row>
        <row r="2277">
          <cell r="C2277" t="str">
            <v>Itanhandu / MG</v>
          </cell>
        </row>
        <row r="2278">
          <cell r="C2278" t="str">
            <v>José Bonifácio / SP</v>
          </cell>
        </row>
        <row r="2279">
          <cell r="C2279" t="str">
            <v>José da Penha / RN</v>
          </cell>
        </row>
        <row r="2280">
          <cell r="C2280" t="str">
            <v>José Gonçalves de Minas / MG</v>
          </cell>
        </row>
        <row r="2281">
          <cell r="C2281" t="str">
            <v>José Raydan / MG</v>
          </cell>
        </row>
        <row r="2282">
          <cell r="C2282" t="str">
            <v>Carolina / MA</v>
          </cell>
        </row>
        <row r="2283">
          <cell r="C2283" t="str">
            <v>Josenópolis / MG</v>
          </cell>
        </row>
        <row r="2284">
          <cell r="C2284" t="str">
            <v>Joviânia / GO</v>
          </cell>
        </row>
        <row r="2285">
          <cell r="C2285" t="str">
            <v>Juarina / TO</v>
          </cell>
        </row>
        <row r="2286">
          <cell r="C2286" t="str">
            <v>Juatuba / MG</v>
          </cell>
        </row>
        <row r="2287">
          <cell r="C2287" t="str">
            <v>Juazeiro / BA</v>
          </cell>
        </row>
        <row r="2288">
          <cell r="C2288" t="str">
            <v>Juazeiro do Norte / CE</v>
          </cell>
        </row>
        <row r="2289">
          <cell r="C2289" t="str">
            <v>Juazeiro do Piauí / PI</v>
          </cell>
        </row>
        <row r="2290">
          <cell r="C2290" t="str">
            <v>Jucás / CE</v>
          </cell>
        </row>
        <row r="2291">
          <cell r="C2291" t="str">
            <v>Jucati / PE</v>
          </cell>
        </row>
        <row r="2292">
          <cell r="C2292" t="str">
            <v>Jucurutu / RN</v>
          </cell>
        </row>
        <row r="2293">
          <cell r="C2293" t="str">
            <v>Juína / MT</v>
          </cell>
        </row>
        <row r="2294">
          <cell r="C2294" t="str">
            <v>Juiz de Fora / MG</v>
          </cell>
        </row>
        <row r="2295">
          <cell r="C2295" t="str">
            <v>Júlio Borges / PI</v>
          </cell>
        </row>
        <row r="2296">
          <cell r="C2296" t="str">
            <v>Júlio de Castilhos / RS</v>
          </cell>
        </row>
        <row r="2297">
          <cell r="C2297" t="str">
            <v>Júlio Mesquita / SP</v>
          </cell>
        </row>
        <row r="2298">
          <cell r="C2298" t="str">
            <v>Jumirim / SP</v>
          </cell>
        </row>
        <row r="2299">
          <cell r="C2299" t="str">
            <v>Presidente Juscelino / MA</v>
          </cell>
        </row>
        <row r="2300">
          <cell r="C2300" t="str">
            <v>Muriaé / MG</v>
          </cell>
        </row>
        <row r="2301">
          <cell r="C2301" t="str">
            <v>Pau Brasil / BA</v>
          </cell>
        </row>
        <row r="2302">
          <cell r="C2302" t="str">
            <v>Jundiá / RN</v>
          </cell>
        </row>
        <row r="2303">
          <cell r="C2303" t="str">
            <v>Ribeira / SP</v>
          </cell>
        </row>
        <row r="2304">
          <cell r="C2304" t="str">
            <v>Jundiaí do Sul / PR</v>
          </cell>
        </row>
        <row r="2305">
          <cell r="C2305" t="str">
            <v>Junqueiro / AL</v>
          </cell>
        </row>
        <row r="2306">
          <cell r="C2306" t="str">
            <v>Junqueirópolis / SP</v>
          </cell>
        </row>
        <row r="2307">
          <cell r="C2307" t="str">
            <v>Jupi / PE</v>
          </cell>
        </row>
        <row r="2308">
          <cell r="C2308" t="str">
            <v>Juquiá / SP</v>
          </cell>
        </row>
        <row r="2309">
          <cell r="C2309" t="str">
            <v>Juquitiba / SP</v>
          </cell>
        </row>
        <row r="2310">
          <cell r="C2310" t="str">
            <v>Juramento / MG</v>
          </cell>
        </row>
        <row r="2311">
          <cell r="C2311" t="str">
            <v>Juranda / PR</v>
          </cell>
        </row>
        <row r="2312">
          <cell r="C2312" t="str">
            <v>Jurema / PE</v>
          </cell>
        </row>
        <row r="2313">
          <cell r="C2313" t="str">
            <v>Jurema / PI</v>
          </cell>
        </row>
        <row r="2314">
          <cell r="C2314" t="str">
            <v>Juripiranga / PB</v>
          </cell>
        </row>
        <row r="2315">
          <cell r="C2315" t="str">
            <v>Juru / PB</v>
          </cell>
        </row>
        <row r="2316">
          <cell r="C2316" t="str">
            <v>Juruá / AM</v>
          </cell>
        </row>
        <row r="2317">
          <cell r="C2317" t="str">
            <v>Itamonte / MG</v>
          </cell>
        </row>
        <row r="2318">
          <cell r="C2318" t="str">
            <v>Juruena / MT</v>
          </cell>
        </row>
        <row r="2319">
          <cell r="C2319" t="str">
            <v>Juruti / PA</v>
          </cell>
        </row>
        <row r="2320">
          <cell r="C2320" t="str">
            <v>Juscimeira / MT</v>
          </cell>
        </row>
        <row r="2321">
          <cell r="C2321" t="str">
            <v>Jussara / GO</v>
          </cell>
        </row>
        <row r="2322">
          <cell r="C2322" t="str">
            <v>Jussara / PR</v>
          </cell>
        </row>
        <row r="2323">
          <cell r="C2323" t="str">
            <v>Engenheiro Paulo de Frontin / RJ</v>
          </cell>
        </row>
        <row r="2324">
          <cell r="C2324" t="str">
            <v>Jussiape / BA</v>
          </cell>
        </row>
        <row r="2325">
          <cell r="C2325" t="str">
            <v>Juti / MS</v>
          </cell>
        </row>
        <row r="2326">
          <cell r="C2326" t="str">
            <v>Kaloré / PR</v>
          </cell>
        </row>
        <row r="2327">
          <cell r="C2327" t="str">
            <v>Lábrea / AM</v>
          </cell>
        </row>
        <row r="2328">
          <cell r="C2328" t="str">
            <v>Passira / PE</v>
          </cell>
        </row>
        <row r="2329">
          <cell r="C2329" t="str">
            <v>Ladário / MS</v>
          </cell>
        </row>
        <row r="2330">
          <cell r="C2330" t="str">
            <v>Lafaiete Coutinho / BA</v>
          </cell>
        </row>
        <row r="2331">
          <cell r="C2331" t="str">
            <v>Lagamar / MG</v>
          </cell>
        </row>
        <row r="2332">
          <cell r="C2332" t="str">
            <v>Lagarto / SE</v>
          </cell>
        </row>
        <row r="2333">
          <cell r="C2333" t="str">
            <v>Foz do Iguaçu / PR</v>
          </cell>
        </row>
        <row r="2334">
          <cell r="C2334" t="str">
            <v>Governador Newton Bello / MA</v>
          </cell>
        </row>
        <row r="2335">
          <cell r="C2335" t="str">
            <v>Icatu / MA</v>
          </cell>
        </row>
        <row r="2336">
          <cell r="C2336" t="str">
            <v>Pirapemas / MA</v>
          </cell>
        </row>
        <row r="2337">
          <cell r="C2337" t="str">
            <v>Lagoa / PB</v>
          </cell>
        </row>
        <row r="2338">
          <cell r="C2338" t="str">
            <v>Lagoa Bonita do Sul / RS</v>
          </cell>
        </row>
        <row r="2339">
          <cell r="C2339" t="str">
            <v>Lagoa d Anta / RN</v>
          </cell>
        </row>
        <row r="2340">
          <cell r="C2340" t="str">
            <v>Lagoa de Dentro / PB</v>
          </cell>
        </row>
        <row r="2341">
          <cell r="C2341" t="str">
            <v>Lagoa de Itaenga / PE</v>
          </cell>
        </row>
        <row r="2342">
          <cell r="C2342" t="str">
            <v>Lagoa de Pedras / RN</v>
          </cell>
        </row>
        <row r="2343">
          <cell r="C2343" t="str">
            <v>Lagoa de Velhos / RN</v>
          </cell>
        </row>
        <row r="2344">
          <cell r="C2344" t="str">
            <v>Lagoa do Barro do Piauí / PI</v>
          </cell>
        </row>
        <row r="2345">
          <cell r="C2345" t="str">
            <v>Primeira Cruz / MA</v>
          </cell>
        </row>
        <row r="2346">
          <cell r="C2346" t="str">
            <v>Lagoa do Ouro / PE</v>
          </cell>
        </row>
        <row r="2347">
          <cell r="C2347" t="str">
            <v>Lagoa do Piauí / PI</v>
          </cell>
        </row>
        <row r="2348">
          <cell r="C2348" t="str">
            <v>Lagoa do Sítio / PI</v>
          </cell>
        </row>
        <row r="2349">
          <cell r="C2349" t="str">
            <v>Lagoa dos Gatos / PE</v>
          </cell>
        </row>
        <row r="2350">
          <cell r="C2350" t="str">
            <v>Lagoa dos Patos / MG</v>
          </cell>
        </row>
        <row r="2351">
          <cell r="C2351" t="str">
            <v>Lagoa dos Três Cantos / RS</v>
          </cell>
        </row>
        <row r="2352">
          <cell r="C2352" t="str">
            <v>Lagoa Dourada / MG</v>
          </cell>
        </row>
        <row r="2353">
          <cell r="C2353" t="str">
            <v>Lagoa Formosa / MG</v>
          </cell>
        </row>
        <row r="2354">
          <cell r="C2354" t="str">
            <v>Lagoa Grande / MG</v>
          </cell>
        </row>
        <row r="2355">
          <cell r="C2355" t="str">
            <v>Lagoa Grande / PE</v>
          </cell>
        </row>
        <row r="2356">
          <cell r="C2356" t="str">
            <v>Presidente Médici / MA</v>
          </cell>
        </row>
        <row r="2357">
          <cell r="C2357" t="str">
            <v>Lagoa Nova / RN</v>
          </cell>
        </row>
        <row r="2358">
          <cell r="C2358" t="str">
            <v>Lagoa Real / BA</v>
          </cell>
        </row>
        <row r="2359">
          <cell r="C2359" t="str">
            <v>Lagoa Salgada / RN</v>
          </cell>
        </row>
        <row r="2360">
          <cell r="C2360" t="str">
            <v>Lagoa Santa / GO</v>
          </cell>
        </row>
        <row r="2361">
          <cell r="C2361" t="str">
            <v>Lagoa Santa / MG</v>
          </cell>
        </row>
        <row r="2362">
          <cell r="C2362" t="str">
            <v>Lagoa Seca / PB</v>
          </cell>
        </row>
        <row r="2363">
          <cell r="C2363" t="str">
            <v>Lagoa Vermelha / RS</v>
          </cell>
        </row>
        <row r="2364">
          <cell r="C2364" t="str">
            <v>Lagoão / RS</v>
          </cell>
        </row>
        <row r="2365">
          <cell r="C2365" t="str">
            <v>Lagoinha / SP</v>
          </cell>
        </row>
        <row r="2366">
          <cell r="C2366" t="str">
            <v>Lagoinha do Piauí / PI</v>
          </cell>
        </row>
        <row r="2367">
          <cell r="C2367" t="str">
            <v>Laguna / SC</v>
          </cell>
        </row>
        <row r="2368">
          <cell r="C2368" t="str">
            <v>Laguna Carapã / MS</v>
          </cell>
        </row>
        <row r="2369">
          <cell r="C2369" t="str">
            <v>Laje / BA</v>
          </cell>
        </row>
        <row r="2370">
          <cell r="C2370" t="str">
            <v>Pains / MG</v>
          </cell>
        </row>
        <row r="2371">
          <cell r="C2371" t="str">
            <v>Lajeado / RS</v>
          </cell>
        </row>
        <row r="2372">
          <cell r="C2372" t="str">
            <v>Cáceres / MT</v>
          </cell>
        </row>
        <row r="2373">
          <cell r="C2373" t="str">
            <v>Lajeado Grande / SC</v>
          </cell>
        </row>
        <row r="2374">
          <cell r="C2374" t="str">
            <v>Lajedão / BA</v>
          </cell>
        </row>
        <row r="2375">
          <cell r="C2375" t="str">
            <v>Lajedinho / BA</v>
          </cell>
        </row>
        <row r="2376">
          <cell r="C2376" t="str">
            <v>Lajedo / PE</v>
          </cell>
        </row>
        <row r="2377">
          <cell r="C2377" t="str">
            <v>Lajedo do Tabocal / BA</v>
          </cell>
        </row>
        <row r="2378">
          <cell r="C2378" t="str">
            <v>Lajes / RN</v>
          </cell>
        </row>
        <row r="2379">
          <cell r="C2379" t="str">
            <v>Lajinha / MG</v>
          </cell>
        </row>
        <row r="2380">
          <cell r="C2380" t="str">
            <v>Lamarão / BA</v>
          </cell>
        </row>
        <row r="2381">
          <cell r="C2381" t="str">
            <v>Lambari / MG</v>
          </cell>
        </row>
        <row r="2382">
          <cell r="C2382" t="str">
            <v>Lambari D Oeste / MT</v>
          </cell>
        </row>
        <row r="2383">
          <cell r="C2383" t="str">
            <v>Lamim / MG</v>
          </cell>
        </row>
        <row r="2384">
          <cell r="C2384" t="str">
            <v>Lapa / PR</v>
          </cell>
        </row>
        <row r="2385">
          <cell r="C2385" t="str">
            <v>Laranja da Terra / ES</v>
          </cell>
        </row>
        <row r="2386">
          <cell r="C2386" t="str">
            <v>Paty do Alferes / RJ</v>
          </cell>
        </row>
        <row r="2387">
          <cell r="C2387" t="str">
            <v>Tanguá / RJ</v>
          </cell>
        </row>
        <row r="2388">
          <cell r="C2388" t="str">
            <v>Laranjal Paulista / SP</v>
          </cell>
        </row>
        <row r="2389">
          <cell r="C2389" t="str">
            <v>Laranjeiras / SE</v>
          </cell>
        </row>
        <row r="2390">
          <cell r="C2390" t="str">
            <v>Laranjeiras do Sul / PR</v>
          </cell>
        </row>
        <row r="2391">
          <cell r="C2391" t="str">
            <v>Lassance / MG</v>
          </cell>
        </row>
        <row r="2392">
          <cell r="C2392" t="str">
            <v>Lastro / PB</v>
          </cell>
        </row>
        <row r="2393">
          <cell r="C2393" t="str">
            <v>Senhora de Oliveira / MG</v>
          </cell>
        </row>
        <row r="2394">
          <cell r="C2394" t="str">
            <v>Lauro de Freitas / BA</v>
          </cell>
        </row>
        <row r="2395">
          <cell r="C2395" t="str">
            <v>Lauro Muller / SC</v>
          </cell>
        </row>
        <row r="2396">
          <cell r="C2396" t="str">
            <v>Lavandeira / TO</v>
          </cell>
        </row>
        <row r="2397">
          <cell r="C2397" t="str">
            <v>Lavínia / SP</v>
          </cell>
        </row>
        <row r="2398">
          <cell r="C2398" t="str">
            <v>Belo Horizonte / MG</v>
          </cell>
        </row>
        <row r="2399">
          <cell r="C2399" t="str">
            <v>Lavras da Mangabeira / CE</v>
          </cell>
        </row>
        <row r="2400">
          <cell r="C2400" t="str">
            <v>Lavras do Sul / RS</v>
          </cell>
        </row>
        <row r="2401">
          <cell r="C2401" t="str">
            <v>Lavrinhas / SP</v>
          </cell>
        </row>
        <row r="2402">
          <cell r="C2402" t="str">
            <v>Leandro Ferreira / MG</v>
          </cell>
        </row>
        <row r="2403">
          <cell r="C2403" t="str">
            <v>Lebon Régis / SC</v>
          </cell>
        </row>
        <row r="2404">
          <cell r="C2404" t="str">
            <v>Leme / SP</v>
          </cell>
        </row>
        <row r="2405">
          <cell r="C2405" t="str">
            <v>Leme do Prado / MG</v>
          </cell>
        </row>
        <row r="2406">
          <cell r="C2406" t="str">
            <v>Lençóis / BA</v>
          </cell>
        </row>
        <row r="2407">
          <cell r="C2407" t="str">
            <v>Formosa do Sul / SC</v>
          </cell>
        </row>
        <row r="2408">
          <cell r="C2408" t="str">
            <v>Leoberto Leal / SC</v>
          </cell>
        </row>
        <row r="2409">
          <cell r="C2409" t="str">
            <v>Leopoldina / MG</v>
          </cell>
        </row>
        <row r="2410">
          <cell r="C2410" t="str">
            <v>Leópolis / PR</v>
          </cell>
        </row>
        <row r="2411">
          <cell r="C2411" t="str">
            <v>Liberato Salzano / RS</v>
          </cell>
        </row>
        <row r="2412">
          <cell r="C2412" t="str">
            <v>Liberdade / MG</v>
          </cell>
        </row>
        <row r="2413">
          <cell r="C2413" t="str">
            <v>Licínio de Almeida / BA</v>
          </cell>
        </row>
        <row r="2414">
          <cell r="C2414" t="str">
            <v>Lidianópolis / PR</v>
          </cell>
        </row>
        <row r="2415">
          <cell r="C2415" t="str">
            <v>Turiaçu / MA</v>
          </cell>
        </row>
        <row r="2416">
          <cell r="C2416" t="str">
            <v>Lima Duarte / MG</v>
          </cell>
        </row>
        <row r="2417">
          <cell r="C2417" t="str">
            <v>Patos de Minas / MG</v>
          </cell>
        </row>
        <row r="2418">
          <cell r="C2418" t="str">
            <v>Limeira do Oeste / MG</v>
          </cell>
        </row>
        <row r="2419">
          <cell r="C2419" t="str">
            <v>Limoeiro / PE</v>
          </cell>
        </row>
        <row r="2420">
          <cell r="C2420" t="str">
            <v>Limoeiro de Anadia / AL</v>
          </cell>
        </row>
        <row r="2421">
          <cell r="C2421" t="str">
            <v>Limoeiro do Ajuru / PA</v>
          </cell>
        </row>
        <row r="2422">
          <cell r="C2422" t="str">
            <v>Limoeiro do Norte / CE</v>
          </cell>
        </row>
        <row r="2423">
          <cell r="C2423" t="str">
            <v>Lindoeste / PR</v>
          </cell>
        </row>
        <row r="2424">
          <cell r="C2424" t="str">
            <v>Lindóia / SP</v>
          </cell>
        </row>
        <row r="2425">
          <cell r="C2425" t="str">
            <v>Três Coroas / RS</v>
          </cell>
        </row>
        <row r="2426">
          <cell r="C2426" t="str">
            <v>Lindolfo Collor / RS</v>
          </cell>
        </row>
        <row r="2427">
          <cell r="C2427" t="str">
            <v>Linha Nova / RS</v>
          </cell>
        </row>
        <row r="2428">
          <cell r="C2428" t="str">
            <v>Linhares / ES</v>
          </cell>
        </row>
        <row r="2429">
          <cell r="C2429" t="str">
            <v>Lins / SP</v>
          </cell>
        </row>
        <row r="2430">
          <cell r="C2430" t="str">
            <v>Livramento / PB</v>
          </cell>
        </row>
        <row r="2431">
          <cell r="C2431" t="str">
            <v>Livramento de Nossa Senhora / BA</v>
          </cell>
        </row>
        <row r="2432">
          <cell r="C2432" t="str">
            <v>Lizarda / TO</v>
          </cell>
        </row>
        <row r="2433">
          <cell r="C2433" t="str">
            <v>Loanda / PR</v>
          </cell>
        </row>
        <row r="2434">
          <cell r="C2434" t="str">
            <v>Lobato / PR</v>
          </cell>
        </row>
        <row r="2435">
          <cell r="C2435" t="str">
            <v>Logradouro / PB</v>
          </cell>
        </row>
        <row r="2436">
          <cell r="C2436" t="str">
            <v>Londrina / PR</v>
          </cell>
        </row>
        <row r="2437">
          <cell r="C2437" t="str">
            <v>Lontra / MG</v>
          </cell>
        </row>
        <row r="2438">
          <cell r="C2438" t="str">
            <v>Lontras / SC</v>
          </cell>
        </row>
        <row r="2439">
          <cell r="C2439" t="str">
            <v>Lorena / SP</v>
          </cell>
        </row>
        <row r="2440">
          <cell r="C2440" t="str">
            <v>São Raimundo das Mangabeiras / MA</v>
          </cell>
        </row>
        <row r="2441">
          <cell r="C2441" t="str">
            <v>Lourdes / SP</v>
          </cell>
        </row>
        <row r="2442">
          <cell r="C2442" t="str">
            <v>Iapu / MG</v>
          </cell>
        </row>
        <row r="2443">
          <cell r="C2443" t="str">
            <v>Lucas do Rio Verde / MT</v>
          </cell>
        </row>
        <row r="2444">
          <cell r="C2444" t="str">
            <v>Lucélia / SP</v>
          </cell>
        </row>
        <row r="2445">
          <cell r="C2445" t="str">
            <v>Lucena / PB</v>
          </cell>
        </row>
        <row r="2446">
          <cell r="C2446" t="str">
            <v>Araçoiaba da Serra / SP</v>
          </cell>
        </row>
        <row r="2447">
          <cell r="C2447" t="str">
            <v>Lucrécia / RN</v>
          </cell>
        </row>
        <row r="2448">
          <cell r="C2448" t="str">
            <v>Luís Antônio / SP</v>
          </cell>
        </row>
        <row r="2449">
          <cell r="C2449" t="str">
            <v>Luís Correia / PI</v>
          </cell>
        </row>
        <row r="2450">
          <cell r="C2450" t="str">
            <v>Luís Eduardo Magalhães / BA</v>
          </cell>
        </row>
        <row r="2451">
          <cell r="C2451" t="str">
            <v>Luís Gomes / RN</v>
          </cell>
        </row>
        <row r="2452">
          <cell r="C2452" t="str">
            <v>Luisburgo / MG</v>
          </cell>
        </row>
        <row r="2453">
          <cell r="C2453" t="str">
            <v>Luislândia / MG</v>
          </cell>
        </row>
        <row r="2454">
          <cell r="C2454" t="str">
            <v>Sooretama / ES</v>
          </cell>
        </row>
        <row r="2455">
          <cell r="C2455" t="str">
            <v>Luiziana / PR</v>
          </cell>
        </row>
        <row r="2456">
          <cell r="C2456" t="str">
            <v>Luiziânia / SP</v>
          </cell>
        </row>
        <row r="2457">
          <cell r="C2457" t="str">
            <v>Taubaté / SP</v>
          </cell>
        </row>
        <row r="2458">
          <cell r="C2458" t="str">
            <v>Ibiraçu / ES</v>
          </cell>
        </row>
        <row r="2459">
          <cell r="C2459" t="str">
            <v>Lupércio / SP</v>
          </cell>
        </row>
        <row r="2460">
          <cell r="C2460" t="str">
            <v>Lupionópolis / PR</v>
          </cell>
        </row>
        <row r="2461">
          <cell r="C2461" t="str">
            <v>Lutécia / SP</v>
          </cell>
        </row>
        <row r="2462">
          <cell r="C2462" t="str">
            <v>Luz / MG</v>
          </cell>
        </row>
        <row r="2463">
          <cell r="C2463" t="str">
            <v>Visconde do Rio Branco / MG</v>
          </cell>
        </row>
        <row r="2464">
          <cell r="C2464" t="str">
            <v>Luziânia / GO</v>
          </cell>
        </row>
        <row r="2465">
          <cell r="C2465" t="str">
            <v>Macaé / RJ</v>
          </cell>
        </row>
        <row r="2466">
          <cell r="C2466" t="str">
            <v>Macaíba / RN</v>
          </cell>
        </row>
        <row r="2467">
          <cell r="C2467" t="str">
            <v>Maçambará / RS</v>
          </cell>
        </row>
        <row r="2468">
          <cell r="C2468" t="str">
            <v>Macambira / SE</v>
          </cell>
        </row>
        <row r="2469">
          <cell r="C2469" t="str">
            <v>Macapá / AP</v>
          </cell>
        </row>
        <row r="2470">
          <cell r="C2470" t="str">
            <v>Macuco / RJ</v>
          </cell>
        </row>
        <row r="2471">
          <cell r="C2471" t="str">
            <v>Macarani / BA</v>
          </cell>
        </row>
        <row r="2472">
          <cell r="C2472" t="str">
            <v>Macatuba / SP</v>
          </cell>
        </row>
        <row r="2473">
          <cell r="C2473" t="str">
            <v>Macau / RN</v>
          </cell>
        </row>
        <row r="2474">
          <cell r="C2474" t="str">
            <v>Macaubal / SP</v>
          </cell>
        </row>
        <row r="2475">
          <cell r="C2475" t="str">
            <v>Macaúbas / BA</v>
          </cell>
        </row>
        <row r="2476">
          <cell r="C2476" t="str">
            <v>Macedônia / SP</v>
          </cell>
        </row>
        <row r="2477">
          <cell r="C2477" t="str">
            <v>Boracéia / SP</v>
          </cell>
        </row>
        <row r="2478">
          <cell r="C2478" t="str">
            <v>Machacalis / MG</v>
          </cell>
        </row>
        <row r="2479">
          <cell r="C2479" t="str">
            <v>Machadinho / RS</v>
          </cell>
        </row>
        <row r="2480">
          <cell r="C2480" t="str">
            <v>Machadinho D Oeste / RO</v>
          </cell>
        </row>
        <row r="2481">
          <cell r="C2481" t="str">
            <v>Machado / MG</v>
          </cell>
        </row>
        <row r="2482">
          <cell r="C2482" t="str">
            <v>Machados / PE</v>
          </cell>
        </row>
        <row r="2483">
          <cell r="C2483" t="str">
            <v>Macieira / SC</v>
          </cell>
        </row>
        <row r="2484">
          <cell r="C2484" t="str">
            <v>União da Vitória / PR</v>
          </cell>
        </row>
        <row r="2485">
          <cell r="C2485" t="str">
            <v>Macururé / BA</v>
          </cell>
        </row>
        <row r="2486">
          <cell r="C2486" t="str">
            <v>Madalena / CE</v>
          </cell>
        </row>
        <row r="2487">
          <cell r="C2487" t="str">
            <v>Madre de Deus de Minas / MG</v>
          </cell>
        </row>
        <row r="2488">
          <cell r="C2488" t="str">
            <v>Mãe D Água / PB</v>
          </cell>
        </row>
        <row r="2489">
          <cell r="C2489" t="str">
            <v>Mãe do Rio / PA</v>
          </cell>
        </row>
        <row r="2490">
          <cell r="C2490" t="str">
            <v>Maetinga / BA</v>
          </cell>
        </row>
        <row r="2491">
          <cell r="C2491" t="str">
            <v>Mafra / SC</v>
          </cell>
        </row>
        <row r="2492">
          <cell r="C2492" t="str">
            <v>Loreto / MA</v>
          </cell>
        </row>
        <row r="2493">
          <cell r="C2493" t="str">
            <v>Magda / SP</v>
          </cell>
        </row>
        <row r="2494">
          <cell r="C2494" t="str">
            <v>Louveira / SP</v>
          </cell>
        </row>
        <row r="2495">
          <cell r="C2495" t="str">
            <v>Maiquinique / BA</v>
          </cell>
        </row>
        <row r="2496">
          <cell r="C2496" t="str">
            <v>Mairinque / SP</v>
          </cell>
        </row>
        <row r="2497">
          <cell r="C2497" t="str">
            <v>Guarapari / ES</v>
          </cell>
        </row>
        <row r="2498">
          <cell r="C2498" t="str">
            <v>Mairipotaba / GO</v>
          </cell>
        </row>
        <row r="2499">
          <cell r="C2499" t="str">
            <v>Major Gercino / SC</v>
          </cell>
        </row>
        <row r="2500">
          <cell r="C2500" t="str">
            <v>Major Sales / RN</v>
          </cell>
        </row>
        <row r="2501">
          <cell r="C2501" t="str">
            <v>Major Vieira / SC</v>
          </cell>
        </row>
        <row r="2502">
          <cell r="C2502" t="str">
            <v>Malacacheta / MG</v>
          </cell>
        </row>
        <row r="2503">
          <cell r="C2503" t="str">
            <v>Malhador / SE</v>
          </cell>
        </row>
        <row r="2504">
          <cell r="C2504" t="str">
            <v>Feliz Deserto / AL</v>
          </cell>
        </row>
        <row r="2505">
          <cell r="C2505" t="str">
            <v>Mamanguape / PB</v>
          </cell>
        </row>
        <row r="2506">
          <cell r="C2506" t="str">
            <v>Mambaí / GO</v>
          </cell>
        </row>
        <row r="2507">
          <cell r="C2507" t="str">
            <v>José Boiteux / SC</v>
          </cell>
        </row>
        <row r="2508">
          <cell r="C2508" t="str">
            <v>Mampituba / RS</v>
          </cell>
        </row>
        <row r="2509">
          <cell r="C2509" t="str">
            <v>Tibagi / PR</v>
          </cell>
        </row>
        <row r="2510">
          <cell r="C2510" t="str">
            <v>Manaíra / PB</v>
          </cell>
        </row>
        <row r="2511">
          <cell r="C2511" t="str">
            <v>Manaquiri / AM</v>
          </cell>
        </row>
        <row r="2512">
          <cell r="C2512" t="str">
            <v>Manari / PE</v>
          </cell>
        </row>
        <row r="2513">
          <cell r="C2513" t="str">
            <v>Botucatu / SP</v>
          </cell>
        </row>
        <row r="2514">
          <cell r="C2514" t="str">
            <v>Mâncio Lima / AC</v>
          </cell>
        </row>
        <row r="2515">
          <cell r="C2515" t="str">
            <v>Mandaguaçu / PR</v>
          </cell>
        </row>
        <row r="2516">
          <cell r="C2516" t="str">
            <v>Mandaguari / PR</v>
          </cell>
        </row>
        <row r="2517">
          <cell r="C2517" t="str">
            <v>Mandirituba / PR</v>
          </cell>
        </row>
        <row r="2518">
          <cell r="C2518" t="str">
            <v>Manduri / SP</v>
          </cell>
        </row>
        <row r="2519">
          <cell r="C2519" t="str">
            <v>Manfrinópolis / PR</v>
          </cell>
        </row>
        <row r="2520">
          <cell r="C2520" t="str">
            <v>Manga / MG</v>
          </cell>
        </row>
        <row r="2521">
          <cell r="C2521" t="str">
            <v>Mangaratiba / RJ</v>
          </cell>
        </row>
        <row r="2522">
          <cell r="C2522" t="str">
            <v>Mangueirinha / PR</v>
          </cell>
        </row>
        <row r="2523">
          <cell r="C2523" t="str">
            <v>Manhumirim / MG</v>
          </cell>
        </row>
        <row r="2524">
          <cell r="C2524" t="str">
            <v>Manicoré / AM</v>
          </cell>
        </row>
        <row r="2525">
          <cell r="C2525" t="str">
            <v>Manoel Emídio / PI</v>
          </cell>
        </row>
        <row r="2526">
          <cell r="C2526" t="str">
            <v>Manoel Ribas / PR</v>
          </cell>
        </row>
        <row r="2527">
          <cell r="C2527" t="str">
            <v>Manoel Urbano / AC</v>
          </cell>
        </row>
        <row r="2528">
          <cell r="C2528" t="str">
            <v>Manoel Viana / RS</v>
          </cell>
        </row>
        <row r="2529">
          <cell r="C2529" t="str">
            <v>Manoel Vitorino / BA</v>
          </cell>
        </row>
        <row r="2530">
          <cell r="C2530" t="str">
            <v>Mansidão / BA</v>
          </cell>
        </row>
        <row r="2531">
          <cell r="C2531" t="str">
            <v>Dona Eusébia / MG</v>
          </cell>
        </row>
        <row r="2532">
          <cell r="C2532" t="str">
            <v>Mar de Espanha / MG</v>
          </cell>
        </row>
        <row r="2533">
          <cell r="C2533" t="str">
            <v>Mar Vermelho / AL</v>
          </cell>
        </row>
        <row r="2534">
          <cell r="C2534" t="str">
            <v>Mara Rosa / GO</v>
          </cell>
        </row>
        <row r="2535">
          <cell r="C2535" t="str">
            <v>Aparecida de Goiânia / GO</v>
          </cell>
        </row>
        <row r="2536">
          <cell r="C2536" t="str">
            <v>Marabá Paulista / SP</v>
          </cell>
        </row>
        <row r="2537">
          <cell r="C2537" t="str">
            <v>Maracaí / SP</v>
          </cell>
        </row>
        <row r="2538">
          <cell r="C2538" t="str">
            <v>Maracajá / SC</v>
          </cell>
        </row>
        <row r="2539">
          <cell r="C2539" t="str">
            <v>Maracaju / MS</v>
          </cell>
        </row>
        <row r="2540">
          <cell r="C2540" t="str">
            <v>Barão de Cocais / MG</v>
          </cell>
        </row>
        <row r="2541">
          <cell r="C2541" t="str">
            <v>Maracás / BA</v>
          </cell>
        </row>
        <row r="2542">
          <cell r="C2542" t="str">
            <v>Dumont / SP</v>
          </cell>
        </row>
        <row r="2543">
          <cell r="C2543" t="str">
            <v>Maraial / PE</v>
          </cell>
        </row>
        <row r="2544">
          <cell r="C2544" t="str">
            <v>Alto Parnaíba / MA</v>
          </cell>
        </row>
        <row r="2545">
          <cell r="C2545" t="str">
            <v>Maranguape / CE</v>
          </cell>
        </row>
        <row r="2546">
          <cell r="C2546" t="str">
            <v>Senador Alexandre Costa / MA</v>
          </cell>
        </row>
        <row r="2547">
          <cell r="C2547" t="str">
            <v>Marapoama / SP</v>
          </cell>
        </row>
        <row r="2548">
          <cell r="C2548" t="str">
            <v>Mongaguá / SP</v>
          </cell>
        </row>
        <row r="2549">
          <cell r="C2549" t="str">
            <v>Maceió / AL</v>
          </cell>
        </row>
        <row r="2550">
          <cell r="C2550" t="str">
            <v>Marau / RS</v>
          </cell>
        </row>
        <row r="2551">
          <cell r="C2551" t="str">
            <v>Maraú / BA</v>
          </cell>
        </row>
        <row r="2552">
          <cell r="C2552" t="str">
            <v>Maravilha / AL</v>
          </cell>
        </row>
        <row r="2553">
          <cell r="C2553" t="str">
            <v>Maravilha / SC</v>
          </cell>
        </row>
        <row r="2554">
          <cell r="C2554" t="str">
            <v>Maravilhas / MG</v>
          </cell>
        </row>
        <row r="2555">
          <cell r="C2555" t="str">
            <v>Marcação / PB</v>
          </cell>
        </row>
        <row r="2556">
          <cell r="C2556" t="str">
            <v>Marcelândia / MT</v>
          </cell>
        </row>
        <row r="2557">
          <cell r="C2557" t="str">
            <v>Marcelino Ramos / RS</v>
          </cell>
        </row>
        <row r="2558">
          <cell r="C2558" t="str">
            <v>Marcelino Vieira / RN</v>
          </cell>
        </row>
        <row r="2559">
          <cell r="C2559" t="str">
            <v>Marco / CE</v>
          </cell>
        </row>
        <row r="2560">
          <cell r="C2560" t="str">
            <v>Marcolândia / PI</v>
          </cell>
        </row>
        <row r="2561">
          <cell r="C2561" t="str">
            <v>Marcos Parente / PI</v>
          </cell>
        </row>
        <row r="2562">
          <cell r="C2562" t="str">
            <v>Marechal Cândido Rondon / PR</v>
          </cell>
        </row>
        <row r="2563">
          <cell r="C2563" t="str">
            <v>Marechal Deodoro / AL</v>
          </cell>
        </row>
        <row r="2564">
          <cell r="C2564" t="str">
            <v>Marechal Floriano / ES</v>
          </cell>
        </row>
        <row r="2565">
          <cell r="C2565" t="str">
            <v>Marechal Thaumaturgo / AC</v>
          </cell>
        </row>
        <row r="2566">
          <cell r="C2566" t="str">
            <v>Conceição dos Ouros / MG</v>
          </cell>
        </row>
        <row r="2567">
          <cell r="C2567" t="str">
            <v>Mari / PB</v>
          </cell>
        </row>
        <row r="2568">
          <cell r="C2568" t="str">
            <v>Maria da Fé / MG</v>
          </cell>
        </row>
        <row r="2569">
          <cell r="C2569" t="str">
            <v>Maria Helena / PR</v>
          </cell>
        </row>
        <row r="2570">
          <cell r="C2570" t="str">
            <v>Marialva / PR</v>
          </cell>
        </row>
        <row r="2571">
          <cell r="C2571" t="str">
            <v>Ipaussu / SP</v>
          </cell>
        </row>
        <row r="2572">
          <cell r="C2572" t="str">
            <v>Mariana Pimentel / RS</v>
          </cell>
        </row>
        <row r="2573">
          <cell r="C2573" t="str">
            <v>Mariano Moro / RS</v>
          </cell>
        </row>
        <row r="2574">
          <cell r="C2574" t="str">
            <v>Marianópolis do Tocantins / TO</v>
          </cell>
        </row>
        <row r="2575">
          <cell r="C2575" t="str">
            <v>Mariápolis / SP</v>
          </cell>
        </row>
        <row r="2576">
          <cell r="C2576" t="str">
            <v>Maricá / RJ</v>
          </cell>
        </row>
        <row r="2577">
          <cell r="C2577" t="str">
            <v>Marilac / MG</v>
          </cell>
        </row>
        <row r="2578">
          <cell r="C2578" t="str">
            <v>Marilândia / ES</v>
          </cell>
        </row>
        <row r="2579">
          <cell r="C2579" t="str">
            <v>Marilândia do Sul / PR</v>
          </cell>
        </row>
        <row r="2580">
          <cell r="C2580" t="str">
            <v>Marilena / PR</v>
          </cell>
        </row>
        <row r="2581">
          <cell r="C2581" t="str">
            <v>Marília / SP</v>
          </cell>
        </row>
        <row r="2582">
          <cell r="C2582" t="str">
            <v>Mariluz / PR</v>
          </cell>
        </row>
        <row r="2583">
          <cell r="C2583" t="str">
            <v>Maringá / PR</v>
          </cell>
        </row>
        <row r="2584">
          <cell r="C2584" t="str">
            <v>Marinópolis / SP</v>
          </cell>
        </row>
        <row r="2585">
          <cell r="C2585" t="str">
            <v>Mariópolis / PR</v>
          </cell>
        </row>
        <row r="2586">
          <cell r="C2586" t="str">
            <v>Maripá / PR</v>
          </cell>
        </row>
        <row r="2587">
          <cell r="C2587" t="str">
            <v>Maripá de Minas / MG</v>
          </cell>
        </row>
        <row r="2588">
          <cell r="C2588" t="str">
            <v>Marituba / PA</v>
          </cell>
        </row>
        <row r="2589">
          <cell r="C2589" t="str">
            <v>Jaú / SP</v>
          </cell>
        </row>
        <row r="2590">
          <cell r="C2590" t="str">
            <v>Marmeleiro / PR</v>
          </cell>
        </row>
        <row r="2591">
          <cell r="C2591" t="str">
            <v>Marmelópolis / MG</v>
          </cell>
        </row>
        <row r="2592">
          <cell r="C2592" t="str">
            <v>Murici / AL</v>
          </cell>
        </row>
        <row r="2593">
          <cell r="C2593" t="str">
            <v>Marquinho / PR</v>
          </cell>
        </row>
        <row r="2594">
          <cell r="C2594" t="str">
            <v>Martinho Campos / MG</v>
          </cell>
        </row>
        <row r="2595">
          <cell r="C2595" t="str">
            <v>Martinópole / CE</v>
          </cell>
        </row>
        <row r="2596">
          <cell r="C2596" t="str">
            <v>Martinópolis / SP</v>
          </cell>
        </row>
        <row r="2597">
          <cell r="C2597" t="str">
            <v>Martins / RN</v>
          </cell>
        </row>
        <row r="2598">
          <cell r="C2598" t="str">
            <v>Maruim / SE</v>
          </cell>
        </row>
        <row r="2599">
          <cell r="C2599" t="str">
            <v>Marumbi / PR</v>
          </cell>
        </row>
        <row r="2600">
          <cell r="C2600" t="str">
            <v>Marzagão / GO</v>
          </cell>
        </row>
        <row r="2601">
          <cell r="C2601" t="str">
            <v>Mascote / BA</v>
          </cell>
        </row>
        <row r="2602">
          <cell r="C2602" t="str">
            <v>Massapê / CE</v>
          </cell>
        </row>
        <row r="2603">
          <cell r="C2603" t="str">
            <v>Massapê do Piauí / PI</v>
          </cell>
        </row>
        <row r="2604">
          <cell r="C2604" t="str">
            <v>Massaranduba / PB</v>
          </cell>
        </row>
        <row r="2605">
          <cell r="C2605" t="str">
            <v>Massaranduba / SC</v>
          </cell>
        </row>
        <row r="2606">
          <cell r="C2606" t="str">
            <v>Mata / RS</v>
          </cell>
        </row>
        <row r="2607">
          <cell r="C2607" t="str">
            <v>Mata de São João / BA</v>
          </cell>
        </row>
        <row r="2608">
          <cell r="C2608" t="str">
            <v>Mata Grande / AL</v>
          </cell>
        </row>
        <row r="2609">
          <cell r="C2609" t="str">
            <v>Mata Verde / MG</v>
          </cell>
        </row>
        <row r="2610">
          <cell r="C2610" t="str">
            <v>Jacupiranga / SP</v>
          </cell>
        </row>
        <row r="2611">
          <cell r="C2611" t="str">
            <v>Nova Ipixuna / PA</v>
          </cell>
        </row>
        <row r="2612">
          <cell r="C2612" t="str">
            <v>Mateiros / TO</v>
          </cell>
        </row>
        <row r="2613">
          <cell r="C2613" t="str">
            <v>Matelândia / PR</v>
          </cell>
        </row>
        <row r="2614">
          <cell r="C2614" t="str">
            <v>Materlândia / MG</v>
          </cell>
        </row>
        <row r="2615">
          <cell r="C2615" t="str">
            <v>Mateus Leme / MG</v>
          </cell>
        </row>
        <row r="2616">
          <cell r="C2616" t="str">
            <v>Matias Barbosa / MG</v>
          </cell>
        </row>
        <row r="2617">
          <cell r="C2617" t="str">
            <v>Salto / SP</v>
          </cell>
        </row>
        <row r="2618">
          <cell r="C2618" t="str">
            <v>Matina / BA</v>
          </cell>
        </row>
        <row r="2619">
          <cell r="C2619" t="str">
            <v>Serrano do Maranhão / MA</v>
          </cell>
        </row>
        <row r="2620">
          <cell r="C2620" t="str">
            <v>Matinhas / PB</v>
          </cell>
        </row>
        <row r="2621">
          <cell r="C2621" t="str">
            <v>Mato Castelhano / RS</v>
          </cell>
        </row>
        <row r="2622">
          <cell r="C2622" t="str">
            <v>Mato Leitão / RS</v>
          </cell>
        </row>
        <row r="2623">
          <cell r="C2623" t="str">
            <v>Mato Queimado / RS</v>
          </cell>
        </row>
        <row r="2624">
          <cell r="C2624" t="str">
            <v>Mato Rico / PR</v>
          </cell>
        </row>
        <row r="2625">
          <cell r="C2625" t="str">
            <v>Mato Verde / MG</v>
          </cell>
        </row>
        <row r="2626">
          <cell r="C2626" t="str">
            <v>Santa Luzia do Paruá / MA</v>
          </cell>
        </row>
        <row r="2627">
          <cell r="C2627" t="str">
            <v>Matos Costa / SC</v>
          </cell>
        </row>
        <row r="2628">
          <cell r="C2628" t="str">
            <v>Matozinhos / MG</v>
          </cell>
        </row>
        <row r="2629">
          <cell r="C2629" t="str">
            <v>Matrinchã / GO</v>
          </cell>
        </row>
        <row r="2630">
          <cell r="C2630" t="str">
            <v>Uberlândia / MG</v>
          </cell>
        </row>
        <row r="2631">
          <cell r="C2631" t="str">
            <v>Matupá / MT</v>
          </cell>
        </row>
        <row r="2632">
          <cell r="C2632" t="str">
            <v>Maturéia / PB</v>
          </cell>
        </row>
        <row r="2633">
          <cell r="C2633" t="str">
            <v>Matutina / MG</v>
          </cell>
        </row>
        <row r="2634">
          <cell r="C2634" t="str">
            <v>São Domingos do Norte / ES</v>
          </cell>
        </row>
        <row r="2635">
          <cell r="C2635" t="str">
            <v>Mauá da Serra / PR</v>
          </cell>
        </row>
        <row r="2636">
          <cell r="C2636" t="str">
            <v>Maués / AM</v>
          </cell>
        </row>
        <row r="2637">
          <cell r="C2637" t="str">
            <v>Maurilândia do Tocantins / TO</v>
          </cell>
        </row>
        <row r="2638">
          <cell r="C2638" t="str">
            <v>Mauriti / CE</v>
          </cell>
        </row>
        <row r="2639">
          <cell r="C2639" t="str">
            <v>Maxaranguape / RN</v>
          </cell>
        </row>
        <row r="2640">
          <cell r="C2640" t="str">
            <v>Maximiliano de Almeida / RS</v>
          </cell>
        </row>
        <row r="2641">
          <cell r="C2641" t="str">
            <v>Mazagão / AP</v>
          </cell>
        </row>
        <row r="2642">
          <cell r="C2642" t="str">
            <v>Medeiros / MG</v>
          </cell>
        </row>
        <row r="2643">
          <cell r="C2643" t="str">
            <v>Jeceaba / MG</v>
          </cell>
        </row>
        <row r="2644">
          <cell r="C2644" t="str">
            <v>Medianeira / PR</v>
          </cell>
        </row>
        <row r="2645">
          <cell r="C2645" t="str">
            <v>Medicilândia / PA</v>
          </cell>
        </row>
        <row r="2646">
          <cell r="C2646" t="str">
            <v>Medina / MG</v>
          </cell>
        </row>
        <row r="2647">
          <cell r="C2647" t="str">
            <v>General Carneiro / PR</v>
          </cell>
        </row>
        <row r="2648">
          <cell r="C2648" t="str">
            <v>Mendes / RJ</v>
          </cell>
        </row>
        <row r="2649">
          <cell r="C2649" t="str">
            <v>Pedreira / SP</v>
          </cell>
        </row>
        <row r="2650">
          <cell r="C2650" t="str">
            <v>Mendonça / SP</v>
          </cell>
        </row>
        <row r="2651">
          <cell r="C2651" t="str">
            <v>Mercedes / PR</v>
          </cell>
        </row>
        <row r="2652">
          <cell r="C2652" t="str">
            <v>Pinhão / PR</v>
          </cell>
        </row>
        <row r="2653">
          <cell r="C2653" t="str">
            <v>Meridiano / SP</v>
          </cell>
        </row>
        <row r="2654">
          <cell r="C2654" t="str">
            <v>Meruoca / CE</v>
          </cell>
        </row>
        <row r="2655">
          <cell r="C2655" t="str">
            <v>Mesópolis / SP</v>
          </cell>
        </row>
        <row r="2656">
          <cell r="C2656" t="str">
            <v>Mesquita / MG</v>
          </cell>
        </row>
        <row r="2657">
          <cell r="C2657" t="str">
            <v>Acaiaca / MG</v>
          </cell>
        </row>
        <row r="2658">
          <cell r="C2658" t="str">
            <v>Miguel Alves / PI</v>
          </cell>
        </row>
        <row r="2659">
          <cell r="C2659" t="str">
            <v>Miguel Calmon / BA</v>
          </cell>
        </row>
        <row r="2660">
          <cell r="C2660" t="str">
            <v>Miguel Leão / PI</v>
          </cell>
        </row>
        <row r="2661">
          <cell r="C2661" t="str">
            <v>Miguelópolis / SP</v>
          </cell>
        </row>
        <row r="2662">
          <cell r="C2662" t="str">
            <v>Milagres / BA</v>
          </cell>
        </row>
        <row r="2663">
          <cell r="C2663" t="str">
            <v>Milagres / CE</v>
          </cell>
        </row>
        <row r="2664">
          <cell r="C2664" t="str">
            <v>Tufilândia / MA</v>
          </cell>
        </row>
        <row r="2665">
          <cell r="C2665" t="str">
            <v>Milton Brandão / PI</v>
          </cell>
        </row>
        <row r="2666">
          <cell r="C2666" t="str">
            <v>Mimoso de Goiás / GO</v>
          </cell>
        </row>
        <row r="2667">
          <cell r="C2667" t="str">
            <v>Mimoso do Sul / ES</v>
          </cell>
        </row>
        <row r="2668">
          <cell r="C2668" t="str">
            <v>Minaçu / GO</v>
          </cell>
        </row>
        <row r="2669">
          <cell r="C2669" t="str">
            <v>Minador do Negrão / AL</v>
          </cell>
        </row>
        <row r="2670">
          <cell r="C2670" t="str">
            <v>Taparuba / MG</v>
          </cell>
        </row>
        <row r="2671">
          <cell r="C2671" t="str">
            <v>Minas Novas / MG</v>
          </cell>
        </row>
        <row r="2672">
          <cell r="C2672" t="str">
            <v>Minduri / MG</v>
          </cell>
        </row>
        <row r="2673">
          <cell r="C2673" t="str">
            <v>Mineiros / GO</v>
          </cell>
        </row>
        <row r="2674">
          <cell r="C2674" t="str">
            <v>Ministro Andreazza / RO</v>
          </cell>
        </row>
        <row r="2675">
          <cell r="C2675" t="str">
            <v>Mira Estrela / SP</v>
          </cell>
        </row>
        <row r="2676">
          <cell r="C2676" t="str">
            <v>Mirabela / MG</v>
          </cell>
        </row>
        <row r="2677">
          <cell r="C2677" t="str">
            <v>Miracatu / SP</v>
          </cell>
        </row>
        <row r="2678">
          <cell r="C2678" t="str">
            <v>Miracema / RJ</v>
          </cell>
        </row>
        <row r="2679">
          <cell r="C2679" t="str">
            <v>Miracema do Tocantins / TO</v>
          </cell>
        </row>
        <row r="2680">
          <cell r="C2680" t="str">
            <v>Mirador / PR</v>
          </cell>
        </row>
        <row r="2681">
          <cell r="C2681" t="str">
            <v>Miraguaí / RS</v>
          </cell>
        </row>
        <row r="2682">
          <cell r="C2682" t="str">
            <v>Miraíma / CE</v>
          </cell>
        </row>
        <row r="2683">
          <cell r="C2683" t="str">
            <v>Miranda / MS</v>
          </cell>
        </row>
        <row r="2684">
          <cell r="C2684" t="str">
            <v>Buritirana / MA</v>
          </cell>
        </row>
        <row r="2685">
          <cell r="C2685" t="str">
            <v>Mirandiba / PE</v>
          </cell>
        </row>
        <row r="2686">
          <cell r="C2686" t="str">
            <v>Mirandópolis / SP</v>
          </cell>
        </row>
        <row r="2687">
          <cell r="C2687" t="str">
            <v>Mirangaba / BA</v>
          </cell>
        </row>
        <row r="2688">
          <cell r="C2688" t="str">
            <v>Miranorte / TO</v>
          </cell>
        </row>
        <row r="2689">
          <cell r="C2689" t="str">
            <v>Mirante / BA</v>
          </cell>
        </row>
        <row r="2690">
          <cell r="C2690" t="str">
            <v>Mirante da Serra / RO</v>
          </cell>
        </row>
        <row r="2691">
          <cell r="C2691" t="str">
            <v>Mirante do Paranapanema / SP</v>
          </cell>
        </row>
        <row r="2692">
          <cell r="C2692" t="str">
            <v>Miraselva / PR</v>
          </cell>
        </row>
        <row r="2693">
          <cell r="C2693" t="str">
            <v>Mirassol / SP</v>
          </cell>
        </row>
        <row r="2694">
          <cell r="C2694" t="str">
            <v>Mirassolândia / SP</v>
          </cell>
        </row>
        <row r="2695">
          <cell r="C2695" t="str">
            <v>Miravânia / MG</v>
          </cell>
        </row>
        <row r="2696">
          <cell r="C2696" t="str">
            <v>Pariquera-Açu / SP</v>
          </cell>
        </row>
        <row r="2697">
          <cell r="C2697" t="str">
            <v>Campestre do Maranhão / MA</v>
          </cell>
        </row>
        <row r="2698">
          <cell r="C2698" t="str">
            <v>Missal / PR</v>
          </cell>
        </row>
        <row r="2699">
          <cell r="C2699" t="str">
            <v>Mocajuba / PA</v>
          </cell>
        </row>
        <row r="2700">
          <cell r="C2700" t="str">
            <v>Coronel Domingos Soares / PR</v>
          </cell>
        </row>
        <row r="2701">
          <cell r="C2701" t="str">
            <v>Modelo / SC</v>
          </cell>
        </row>
        <row r="2702">
          <cell r="C2702" t="str">
            <v>Moeda / MG</v>
          </cell>
        </row>
        <row r="2703">
          <cell r="C2703" t="str">
            <v>Moema / MG</v>
          </cell>
        </row>
        <row r="2704">
          <cell r="C2704" t="str">
            <v>Mogeiro / PB</v>
          </cell>
        </row>
        <row r="2705">
          <cell r="C2705" t="str">
            <v>Pedralva / MG</v>
          </cell>
        </row>
        <row r="2706">
          <cell r="C2706" t="str">
            <v>Mogi Guaçu / SP</v>
          </cell>
        </row>
        <row r="2707">
          <cell r="C2707" t="str">
            <v>Mogi Mirim / SP</v>
          </cell>
        </row>
        <row r="2708">
          <cell r="C2708" t="str">
            <v>Moiporá / GO</v>
          </cell>
        </row>
        <row r="2709">
          <cell r="C2709" t="str">
            <v>Moita Bonita / SE</v>
          </cell>
        </row>
        <row r="2710">
          <cell r="C2710" t="str">
            <v>Moju / PA</v>
          </cell>
        </row>
        <row r="2711">
          <cell r="C2711" t="str">
            <v>Mojuí dos Campos / PA</v>
          </cell>
        </row>
        <row r="2712">
          <cell r="C2712" t="str">
            <v>Mombaça / CE</v>
          </cell>
        </row>
        <row r="2713">
          <cell r="C2713" t="str">
            <v>São Caetano do Sul / SP</v>
          </cell>
        </row>
        <row r="2714">
          <cell r="C2714" t="str">
            <v>Jenipapo dos Vieiras / MA</v>
          </cell>
        </row>
        <row r="2715">
          <cell r="C2715" t="str">
            <v>Monções / SP</v>
          </cell>
        </row>
        <row r="2716">
          <cell r="C2716" t="str">
            <v>Mondaí / SC</v>
          </cell>
        </row>
        <row r="2717">
          <cell r="C2717" t="str">
            <v>Campo Limpo Paulista / SP</v>
          </cell>
        </row>
        <row r="2718">
          <cell r="C2718" t="str">
            <v>Mendes Pimentel / MG</v>
          </cell>
        </row>
        <row r="2719">
          <cell r="C2719" t="str">
            <v>Monsenhor Gil / PI</v>
          </cell>
        </row>
        <row r="2720">
          <cell r="C2720" t="str">
            <v>Monsenhor Hipólito / PI</v>
          </cell>
        </row>
        <row r="2721">
          <cell r="C2721" t="str">
            <v>Monsenhor Paulo / MG</v>
          </cell>
        </row>
        <row r="2722">
          <cell r="C2722" t="str">
            <v>Monsenhor Tabosa / CE</v>
          </cell>
        </row>
        <row r="2723">
          <cell r="C2723" t="str">
            <v>Montadas / PB</v>
          </cell>
        </row>
        <row r="2724">
          <cell r="C2724" t="str">
            <v>Montalvânia / MG</v>
          </cell>
        </row>
        <row r="2725">
          <cell r="C2725" t="str">
            <v>Montanha / ES</v>
          </cell>
        </row>
        <row r="2726">
          <cell r="C2726" t="str">
            <v>Montanhas / RN</v>
          </cell>
        </row>
        <row r="2727">
          <cell r="C2727" t="str">
            <v>Montauri / RS</v>
          </cell>
        </row>
        <row r="2728">
          <cell r="C2728" t="str">
            <v>Recife / PE</v>
          </cell>
        </row>
        <row r="2729">
          <cell r="C2729" t="str">
            <v>Monte Alegre / RN</v>
          </cell>
        </row>
        <row r="2730">
          <cell r="C2730" t="str">
            <v>Monte Alegre de Goiás / GO</v>
          </cell>
        </row>
        <row r="2731">
          <cell r="C2731" t="str">
            <v>Monte Alegre de Minas / MG</v>
          </cell>
        </row>
        <row r="2732">
          <cell r="C2732" t="str">
            <v>Monte Alegre de Sergipe / SE</v>
          </cell>
        </row>
        <row r="2733">
          <cell r="C2733" t="str">
            <v>Monte Alegre do Sul / SP</v>
          </cell>
        </row>
        <row r="2734">
          <cell r="C2734" t="str">
            <v>Monte Alegre dos Campos / RS</v>
          </cell>
        </row>
        <row r="2735">
          <cell r="C2735" t="str">
            <v>Monte Alto / SP</v>
          </cell>
        </row>
        <row r="2736">
          <cell r="C2736" t="str">
            <v>Monte Aprazível / SP</v>
          </cell>
        </row>
        <row r="2737">
          <cell r="C2737" t="str">
            <v>Monte Azul / MG</v>
          </cell>
        </row>
        <row r="2738">
          <cell r="C2738" t="str">
            <v>Monte Azul Paulista / SP</v>
          </cell>
        </row>
        <row r="2739">
          <cell r="C2739" t="str">
            <v>Monte Belo / MG</v>
          </cell>
        </row>
        <row r="2740">
          <cell r="C2740" t="str">
            <v>Monte Belo do Sul / RS</v>
          </cell>
        </row>
        <row r="2741">
          <cell r="C2741" t="str">
            <v>Monte Carlo / SC</v>
          </cell>
        </row>
        <row r="2742">
          <cell r="C2742" t="str">
            <v>Monte Carmelo / MG</v>
          </cell>
        </row>
        <row r="2743">
          <cell r="C2743" t="str">
            <v>Igrejinha / RS</v>
          </cell>
        </row>
        <row r="2744">
          <cell r="C2744" t="str">
            <v>Monte das Gameleiras / RN</v>
          </cell>
        </row>
        <row r="2745">
          <cell r="C2745" t="str">
            <v>Monte do Carmo / TO</v>
          </cell>
        </row>
        <row r="2746">
          <cell r="C2746" t="str">
            <v>Monte Formoso / MG</v>
          </cell>
        </row>
        <row r="2747">
          <cell r="C2747" t="str">
            <v>Monte Horebe / PB</v>
          </cell>
        </row>
        <row r="2748">
          <cell r="C2748" t="str">
            <v>Garça / SP</v>
          </cell>
        </row>
        <row r="2749">
          <cell r="C2749" t="str">
            <v>Monte Santo / BA</v>
          </cell>
        </row>
        <row r="2750">
          <cell r="C2750" t="str">
            <v>Monte Santo de Minas / MG</v>
          </cell>
        </row>
        <row r="2751">
          <cell r="C2751" t="str">
            <v>Monte Santo do Tocantins / TO</v>
          </cell>
        </row>
        <row r="2752">
          <cell r="C2752" t="str">
            <v>Monte Sião / MG</v>
          </cell>
        </row>
        <row r="2753">
          <cell r="C2753" t="str">
            <v>São Sepé / RS</v>
          </cell>
        </row>
        <row r="2754">
          <cell r="C2754" t="str">
            <v>Caratinga / MG</v>
          </cell>
        </row>
        <row r="2755">
          <cell r="C2755" t="str">
            <v>Montes Claros / MG</v>
          </cell>
        </row>
        <row r="2756">
          <cell r="C2756" t="str">
            <v>Montes Claros de Goiás / GO</v>
          </cell>
        </row>
        <row r="2757">
          <cell r="C2757" t="str">
            <v>Montezuma / MG</v>
          </cell>
        </row>
        <row r="2758">
          <cell r="C2758" t="str">
            <v>Montividiu / GO</v>
          </cell>
        </row>
        <row r="2759">
          <cell r="C2759" t="str">
            <v>Montividiu do Norte / GO</v>
          </cell>
        </row>
        <row r="2760">
          <cell r="C2760" t="str">
            <v>Vitor Meireles / SC</v>
          </cell>
        </row>
        <row r="2761">
          <cell r="C2761" t="str">
            <v>Morada Nova de Minas / MG</v>
          </cell>
        </row>
        <row r="2762">
          <cell r="C2762" t="str">
            <v>Moreilândia / PE</v>
          </cell>
        </row>
        <row r="2763">
          <cell r="C2763" t="str">
            <v>Moreira Sales / PR</v>
          </cell>
        </row>
        <row r="2764">
          <cell r="C2764" t="str">
            <v>Moreno / PE</v>
          </cell>
        </row>
        <row r="2765">
          <cell r="C2765" t="str">
            <v>Mormaço / RS</v>
          </cell>
        </row>
        <row r="2766">
          <cell r="C2766" t="str">
            <v>Aquidauana / MS</v>
          </cell>
        </row>
        <row r="2767">
          <cell r="C2767" t="str">
            <v>Morrinhos / GO</v>
          </cell>
        </row>
        <row r="2768">
          <cell r="C2768" t="str">
            <v>Morrinhos do Sul / RS</v>
          </cell>
        </row>
        <row r="2769">
          <cell r="C2769" t="str">
            <v>Morro Agudo / SP</v>
          </cell>
        </row>
        <row r="2770">
          <cell r="C2770" t="str">
            <v>Morro Agudo de Goiás / GO</v>
          </cell>
        </row>
        <row r="2771">
          <cell r="C2771" t="str">
            <v>Morro Cabeça no Tempo / PI</v>
          </cell>
        </row>
        <row r="2772">
          <cell r="C2772" t="str">
            <v>Morro da Fumaça / SC</v>
          </cell>
        </row>
        <row r="2773">
          <cell r="C2773" t="str">
            <v>Morro da Garça / MG</v>
          </cell>
        </row>
        <row r="2774">
          <cell r="C2774" t="str">
            <v>Morro do Chapéu / BA</v>
          </cell>
        </row>
        <row r="2775">
          <cell r="C2775" t="str">
            <v>Morro do Chapéu do Piauí / PI</v>
          </cell>
        </row>
        <row r="2776">
          <cell r="C2776" t="str">
            <v>Morro do Pilar / MG</v>
          </cell>
        </row>
        <row r="2777">
          <cell r="C2777" t="str">
            <v>Morro Grande / SC</v>
          </cell>
        </row>
        <row r="2778">
          <cell r="C2778" t="str">
            <v>Morro Redondo / RS</v>
          </cell>
        </row>
        <row r="2779">
          <cell r="C2779" t="str">
            <v>Morro Reuter / RS</v>
          </cell>
        </row>
        <row r="2780">
          <cell r="C2780" t="str">
            <v>Milagres do Maranhão / MA</v>
          </cell>
        </row>
        <row r="2781">
          <cell r="C2781" t="str">
            <v>Mortugaba / BA</v>
          </cell>
        </row>
        <row r="2782">
          <cell r="C2782" t="str">
            <v>Morungaba / SP</v>
          </cell>
        </row>
        <row r="2783">
          <cell r="C2783" t="str">
            <v>Mossâmedes / GO</v>
          </cell>
        </row>
        <row r="2784">
          <cell r="C2784" t="str">
            <v>Mossoró / RN</v>
          </cell>
        </row>
        <row r="2785">
          <cell r="C2785" t="str">
            <v>Mostardas / RS</v>
          </cell>
        </row>
        <row r="2786">
          <cell r="C2786" t="str">
            <v>Motuca / SP</v>
          </cell>
        </row>
        <row r="2787">
          <cell r="C2787" t="str">
            <v>Mozarlândia / GO</v>
          </cell>
        </row>
        <row r="2788">
          <cell r="C2788" t="str">
            <v>Mucajaí / RR</v>
          </cell>
        </row>
        <row r="2789">
          <cell r="C2789" t="str">
            <v>Mucambo / CE</v>
          </cell>
        </row>
        <row r="2790">
          <cell r="C2790" t="str">
            <v>Mucugê / BA</v>
          </cell>
        </row>
        <row r="2791">
          <cell r="C2791" t="str">
            <v>Muçum / RS</v>
          </cell>
        </row>
        <row r="2792">
          <cell r="C2792" t="str">
            <v>Mucuri / BA</v>
          </cell>
        </row>
        <row r="2793">
          <cell r="C2793" t="str">
            <v>Mucurici / ES</v>
          </cell>
        </row>
        <row r="2794">
          <cell r="C2794" t="str">
            <v>Muitos Capões / RS</v>
          </cell>
        </row>
        <row r="2795">
          <cell r="C2795" t="str">
            <v>Muliterno / RS</v>
          </cell>
        </row>
        <row r="2796">
          <cell r="C2796" t="str">
            <v>Mulungu / CE</v>
          </cell>
        </row>
        <row r="2797">
          <cell r="C2797" t="str">
            <v>Mulungu do Morro / BA</v>
          </cell>
        </row>
        <row r="2798">
          <cell r="C2798" t="str">
            <v>Mundo Novo / BA</v>
          </cell>
        </row>
        <row r="2799">
          <cell r="C2799" t="str">
            <v>Mundo Novo / GO</v>
          </cell>
        </row>
        <row r="2800">
          <cell r="C2800" t="str">
            <v>Mundo Novo / MS</v>
          </cell>
        </row>
        <row r="2801">
          <cell r="C2801" t="str">
            <v>Munhoz / MG</v>
          </cell>
        </row>
        <row r="2802">
          <cell r="C2802" t="str">
            <v>Munhoz de Melo / PR</v>
          </cell>
        </row>
        <row r="2803">
          <cell r="C2803" t="str">
            <v>Muniz Ferreira / BA</v>
          </cell>
        </row>
        <row r="2804">
          <cell r="C2804" t="str">
            <v>Muniz Freire / ES</v>
          </cell>
        </row>
        <row r="2805">
          <cell r="C2805" t="str">
            <v>Muquém de São Francisco / BA</v>
          </cell>
        </row>
        <row r="2806">
          <cell r="C2806" t="str">
            <v>Mantenópolis / ES</v>
          </cell>
        </row>
        <row r="2807">
          <cell r="C2807" t="str">
            <v>Limeira / SP</v>
          </cell>
        </row>
        <row r="2808">
          <cell r="C2808" t="str">
            <v>Bauru / SP</v>
          </cell>
        </row>
        <row r="2809">
          <cell r="C2809" t="str">
            <v>Murici dos Portelas / PI</v>
          </cell>
        </row>
        <row r="2810">
          <cell r="C2810" t="str">
            <v>Muricilândia / TO</v>
          </cell>
        </row>
        <row r="2811">
          <cell r="C2811" t="str">
            <v>Muritiba / BA</v>
          </cell>
        </row>
        <row r="2812">
          <cell r="C2812" t="str">
            <v>Murutinga do Sul / SP</v>
          </cell>
        </row>
        <row r="2813">
          <cell r="C2813" t="str">
            <v>Mutuípe / BA</v>
          </cell>
        </row>
        <row r="2814">
          <cell r="C2814" t="str">
            <v>Mutum / MG</v>
          </cell>
        </row>
        <row r="2815">
          <cell r="C2815" t="str">
            <v>Mutunópolis / GO</v>
          </cell>
        </row>
        <row r="2816">
          <cell r="C2816" t="str">
            <v>Muzambinho / MG</v>
          </cell>
        </row>
        <row r="2817">
          <cell r="C2817" t="str">
            <v>Nacip Raydan / MG</v>
          </cell>
        </row>
        <row r="2818">
          <cell r="C2818" t="str">
            <v>Nantes / SP</v>
          </cell>
        </row>
        <row r="2819">
          <cell r="C2819" t="str">
            <v>Nanuque / MG</v>
          </cell>
        </row>
        <row r="2820">
          <cell r="C2820" t="str">
            <v>Não-Me-Toque / RS</v>
          </cell>
        </row>
        <row r="2821">
          <cell r="C2821" t="str">
            <v>Naque / MG</v>
          </cell>
        </row>
        <row r="2822">
          <cell r="C2822" t="str">
            <v>Narandiba / SP</v>
          </cell>
        </row>
        <row r="2823">
          <cell r="C2823" t="str">
            <v>Natal / RN</v>
          </cell>
        </row>
        <row r="2824">
          <cell r="C2824" t="str">
            <v>Cortês / PE</v>
          </cell>
        </row>
        <row r="2825">
          <cell r="C2825" t="str">
            <v>Natividade / RJ</v>
          </cell>
        </row>
        <row r="2826">
          <cell r="C2826" t="str">
            <v>Natividade / TO</v>
          </cell>
        </row>
        <row r="2827">
          <cell r="C2827" t="str">
            <v>Natuba / PB</v>
          </cell>
        </row>
        <row r="2828">
          <cell r="C2828" t="str">
            <v>Pinhalzinho / SP</v>
          </cell>
        </row>
        <row r="2829">
          <cell r="C2829" t="str">
            <v>Naviraí / MS</v>
          </cell>
        </row>
        <row r="2830">
          <cell r="C2830" t="str">
            <v>Nazaré / BA</v>
          </cell>
        </row>
        <row r="2831">
          <cell r="C2831" t="str">
            <v>Nazaré da Mata / PE</v>
          </cell>
        </row>
        <row r="2832">
          <cell r="C2832" t="str">
            <v>Nazaré Paulista / SP</v>
          </cell>
        </row>
        <row r="2833">
          <cell r="C2833" t="str">
            <v>Nazareno / MG</v>
          </cell>
        </row>
        <row r="2834">
          <cell r="C2834" t="str">
            <v>Nazarezinho / PB</v>
          </cell>
        </row>
        <row r="2835">
          <cell r="C2835" t="str">
            <v>Nazária / PI</v>
          </cell>
        </row>
        <row r="2836">
          <cell r="C2836" t="str">
            <v>Neópolis / SE</v>
          </cell>
        </row>
        <row r="2837">
          <cell r="C2837" t="str">
            <v>Nepomuceno / MG</v>
          </cell>
        </row>
        <row r="2838">
          <cell r="C2838" t="str">
            <v>Nerópolis / GO</v>
          </cell>
        </row>
        <row r="2839">
          <cell r="C2839" t="str">
            <v>Neves Paulista / SP</v>
          </cell>
        </row>
        <row r="2840">
          <cell r="C2840" t="str">
            <v>Nhamundá / AM</v>
          </cell>
        </row>
        <row r="2841">
          <cell r="C2841" t="str">
            <v>Nhandeara / SP</v>
          </cell>
        </row>
        <row r="2842">
          <cell r="C2842" t="str">
            <v>Nicolau Vergueiro / RS</v>
          </cell>
        </row>
        <row r="2843">
          <cell r="C2843" t="str">
            <v>Nilo Peçanha / BA</v>
          </cell>
        </row>
        <row r="2844">
          <cell r="C2844" t="str">
            <v>Nilópolis / RJ</v>
          </cell>
        </row>
        <row r="2845">
          <cell r="C2845" t="str">
            <v>Santa Inês / MA</v>
          </cell>
        </row>
        <row r="2846">
          <cell r="C2846" t="str">
            <v>Ninheira / MG</v>
          </cell>
        </row>
        <row r="2847">
          <cell r="C2847" t="str">
            <v>Nioaque / MS</v>
          </cell>
        </row>
        <row r="2848">
          <cell r="C2848" t="str">
            <v>Nipoã / SP</v>
          </cell>
        </row>
        <row r="2849">
          <cell r="C2849" t="str">
            <v>Niquelândia / GO</v>
          </cell>
        </row>
        <row r="2850">
          <cell r="C2850" t="str">
            <v>Nísia Floresta / RN</v>
          </cell>
        </row>
        <row r="2851">
          <cell r="C2851" t="str">
            <v>Niterói / RJ</v>
          </cell>
        </row>
        <row r="2852">
          <cell r="C2852" t="str">
            <v>Nobres / MT</v>
          </cell>
        </row>
        <row r="2853">
          <cell r="C2853" t="str">
            <v>Nonoai / RS</v>
          </cell>
        </row>
        <row r="2854">
          <cell r="C2854" t="str">
            <v>Nordestina / BA</v>
          </cell>
        </row>
        <row r="2855">
          <cell r="C2855" t="str">
            <v>Nortelândia / MT</v>
          </cell>
        </row>
        <row r="2856">
          <cell r="C2856" t="str">
            <v>Nossa Senhora Aparecida / SE</v>
          </cell>
        </row>
        <row r="2857">
          <cell r="C2857" t="str">
            <v>Nossa Senhora da Glória / SE</v>
          </cell>
        </row>
        <row r="2858">
          <cell r="C2858" t="str">
            <v>Nossa Senhora das Dores / SE</v>
          </cell>
        </row>
        <row r="2859">
          <cell r="C2859" t="str">
            <v>Nossa Senhora das Graças / PR</v>
          </cell>
        </row>
        <row r="2860">
          <cell r="C2860" t="str">
            <v>Nossa Senhora de Lourdes / SE</v>
          </cell>
        </row>
        <row r="2861">
          <cell r="C2861" t="str">
            <v>Nossa Senhora do Livramento / MT</v>
          </cell>
        </row>
        <row r="2862">
          <cell r="C2862" t="str">
            <v>Conselheiro Pena / MG</v>
          </cell>
        </row>
        <row r="2863">
          <cell r="C2863" t="str">
            <v>Nossa Senhora dos Remédios / PI</v>
          </cell>
        </row>
        <row r="2864">
          <cell r="C2864" t="str">
            <v>Nova Aliança / SP</v>
          </cell>
        </row>
        <row r="2865">
          <cell r="C2865" t="str">
            <v>Nova Aliança do Ivaí / PR</v>
          </cell>
        </row>
        <row r="2866">
          <cell r="C2866" t="str">
            <v>Nova Alvorada / RS</v>
          </cell>
        </row>
        <row r="2867">
          <cell r="C2867" t="str">
            <v>Nova Alvorada do Sul / MS</v>
          </cell>
        </row>
        <row r="2868">
          <cell r="C2868" t="str">
            <v>Nova América / GO</v>
          </cell>
        </row>
        <row r="2869">
          <cell r="C2869" t="str">
            <v>Nova América da Colina / PR</v>
          </cell>
        </row>
        <row r="2870">
          <cell r="C2870" t="str">
            <v>Nova Andradina / MS</v>
          </cell>
        </row>
        <row r="2871">
          <cell r="C2871" t="str">
            <v>Nova Araçá / RS</v>
          </cell>
        </row>
        <row r="2872">
          <cell r="C2872" t="str">
            <v>Nova Aurora / GO</v>
          </cell>
        </row>
        <row r="2873">
          <cell r="C2873" t="str">
            <v>Nova Aurora / PR</v>
          </cell>
        </row>
        <row r="2874">
          <cell r="C2874" t="str">
            <v>Nova Bandeirantes / MT</v>
          </cell>
        </row>
        <row r="2875">
          <cell r="C2875" t="str">
            <v>Nova Bassano / RS</v>
          </cell>
        </row>
        <row r="2876">
          <cell r="C2876" t="str">
            <v>Nova Belém / MG</v>
          </cell>
        </row>
        <row r="2877">
          <cell r="C2877" t="str">
            <v>Nova Boa Vista / RS</v>
          </cell>
        </row>
        <row r="2878">
          <cell r="C2878" t="str">
            <v>Nova Brasilândia / MT</v>
          </cell>
        </row>
        <row r="2879">
          <cell r="C2879" t="str">
            <v>Nova Brasilândia D Oeste / RO</v>
          </cell>
        </row>
        <row r="2880">
          <cell r="C2880" t="str">
            <v>Nova Bréscia / RS</v>
          </cell>
        </row>
        <row r="2881">
          <cell r="C2881" t="str">
            <v>Nova Campina / SP</v>
          </cell>
        </row>
        <row r="2882">
          <cell r="C2882" t="str">
            <v>Nova Canaã / BA</v>
          </cell>
        </row>
        <row r="2883">
          <cell r="C2883" t="str">
            <v>Nova Canaã do Norte / MT</v>
          </cell>
        </row>
        <row r="2884">
          <cell r="C2884" t="str">
            <v>Nova Canaã Paulista / SP</v>
          </cell>
        </row>
        <row r="2885">
          <cell r="C2885" t="str">
            <v>Nova Candelária / RS</v>
          </cell>
        </row>
        <row r="2886">
          <cell r="C2886" t="str">
            <v>Nova Cantu / PR</v>
          </cell>
        </row>
        <row r="2887">
          <cell r="C2887" t="str">
            <v>Barreirinhas / MA</v>
          </cell>
        </row>
        <row r="2888">
          <cell r="C2888" t="str">
            <v>Nova Era / MG</v>
          </cell>
        </row>
        <row r="2889">
          <cell r="C2889" t="str">
            <v>Nova Erechim / SC</v>
          </cell>
        </row>
        <row r="2890">
          <cell r="C2890" t="str">
            <v>Nova Esperança / PR</v>
          </cell>
        </row>
        <row r="2891">
          <cell r="C2891" t="str">
            <v>Nova Esperança do Sudoeste / PR</v>
          </cell>
        </row>
        <row r="2892">
          <cell r="C2892" t="str">
            <v>Nova Esperança do Sul / RS</v>
          </cell>
        </row>
        <row r="2893">
          <cell r="C2893" t="str">
            <v>Nova Europa / SP</v>
          </cell>
        </row>
        <row r="2894">
          <cell r="C2894" t="str">
            <v>Nova Fátima / PR</v>
          </cell>
        </row>
        <row r="2895">
          <cell r="C2895" t="str">
            <v>Nova Floresta / PB</v>
          </cell>
        </row>
        <row r="2896">
          <cell r="C2896" t="str">
            <v>Ipuaçu / SC</v>
          </cell>
        </row>
        <row r="2897">
          <cell r="C2897" t="str">
            <v>Nova Granada / SP</v>
          </cell>
        </row>
        <row r="2898">
          <cell r="C2898" t="str">
            <v>Nova Guarita / MT</v>
          </cell>
        </row>
        <row r="2899">
          <cell r="C2899" t="str">
            <v>Nova Guataporanga / SP</v>
          </cell>
        </row>
        <row r="2900">
          <cell r="C2900" t="str">
            <v>Pereiras / SP</v>
          </cell>
        </row>
        <row r="2901">
          <cell r="C2901" t="str">
            <v>Nova Ibiá / BA</v>
          </cell>
        </row>
        <row r="2902">
          <cell r="C2902" t="str">
            <v>Nova Iguaçu / RJ</v>
          </cell>
        </row>
        <row r="2903">
          <cell r="C2903" t="str">
            <v>Nova Independência / SP</v>
          </cell>
        </row>
        <row r="2904">
          <cell r="C2904" t="str">
            <v>Parauapebas / PA</v>
          </cell>
        </row>
        <row r="2905">
          <cell r="C2905" t="str">
            <v>Umburatiba / MG</v>
          </cell>
        </row>
        <row r="2906">
          <cell r="C2906" t="str">
            <v>Nova Itarana / BA</v>
          </cell>
        </row>
        <row r="2907">
          <cell r="C2907" t="str">
            <v>Nova Lacerda / MT</v>
          </cell>
        </row>
        <row r="2908">
          <cell r="C2908" t="str">
            <v>Nova Laranjeiras / PR</v>
          </cell>
        </row>
        <row r="2909">
          <cell r="C2909" t="str">
            <v>Nova Lima / MG</v>
          </cell>
        </row>
        <row r="2910">
          <cell r="C2910" t="str">
            <v>Piquete / SP</v>
          </cell>
        </row>
        <row r="2911">
          <cell r="C2911" t="str">
            <v>Nova Luzitânia / SP</v>
          </cell>
        </row>
        <row r="2912">
          <cell r="C2912" t="str">
            <v>Nova Mamoré / RO</v>
          </cell>
        </row>
        <row r="2913">
          <cell r="C2913" t="str">
            <v>Nova Marilândia / MT</v>
          </cell>
        </row>
        <row r="2914">
          <cell r="C2914" t="str">
            <v>Nova Maringá / MT</v>
          </cell>
        </row>
        <row r="2915">
          <cell r="C2915" t="str">
            <v>Barra de São Miguel / AL</v>
          </cell>
        </row>
        <row r="2916">
          <cell r="C2916" t="str">
            <v>Nova Monte Verde / MT</v>
          </cell>
        </row>
        <row r="2917">
          <cell r="C2917" t="str">
            <v>Marliéria / MG</v>
          </cell>
        </row>
        <row r="2918">
          <cell r="C2918" t="str">
            <v>Nova Nazaré / MT</v>
          </cell>
        </row>
        <row r="2919">
          <cell r="C2919" t="str">
            <v>Nova Odessa / SP</v>
          </cell>
        </row>
        <row r="2920">
          <cell r="C2920" t="str">
            <v>Nova Olímpia / MT</v>
          </cell>
        </row>
        <row r="2921">
          <cell r="C2921" t="str">
            <v>Nova Olímpia / PR</v>
          </cell>
        </row>
        <row r="2922">
          <cell r="C2922" t="str">
            <v>Nova Olinda / CE</v>
          </cell>
        </row>
        <row r="2923">
          <cell r="C2923" t="str">
            <v>Nova Olinda / PB</v>
          </cell>
        </row>
        <row r="2924">
          <cell r="C2924" t="str">
            <v>Cotia / SP</v>
          </cell>
        </row>
        <row r="2925">
          <cell r="C2925" t="str">
            <v>Jaborandi / SP</v>
          </cell>
        </row>
        <row r="2926">
          <cell r="C2926" t="str">
            <v>Nova Olinda do Norte / AM</v>
          </cell>
        </row>
        <row r="2927">
          <cell r="C2927" t="str">
            <v>Nova Pádua / RS</v>
          </cell>
        </row>
        <row r="2928">
          <cell r="C2928" t="str">
            <v>Nova Palma / RS</v>
          </cell>
        </row>
        <row r="2929">
          <cell r="C2929" t="str">
            <v>Nova Palmeira / PB</v>
          </cell>
        </row>
        <row r="2930">
          <cell r="C2930" t="str">
            <v>Nova Petrópolis / RS</v>
          </cell>
        </row>
        <row r="2931">
          <cell r="C2931" t="str">
            <v>Nova Ponte / MG</v>
          </cell>
        </row>
        <row r="2932">
          <cell r="C2932" t="str">
            <v>Nova Prata / RS</v>
          </cell>
        </row>
        <row r="2933">
          <cell r="C2933" t="str">
            <v>Nova Prata do Iguaçu / PR</v>
          </cell>
        </row>
        <row r="2934">
          <cell r="C2934" t="str">
            <v>Nova Ramada / RS</v>
          </cell>
        </row>
        <row r="2935">
          <cell r="C2935" t="str">
            <v>Nova Redenção / BA</v>
          </cell>
        </row>
        <row r="2936">
          <cell r="C2936" t="str">
            <v>Nova Resende / MG</v>
          </cell>
        </row>
        <row r="2937">
          <cell r="C2937" t="str">
            <v>Nova Roma do Sul / RS</v>
          </cell>
        </row>
        <row r="2938">
          <cell r="C2938" t="str">
            <v>Nova Rosalândia / TO</v>
          </cell>
        </row>
        <row r="2939">
          <cell r="C2939" t="str">
            <v>Nova Russas / CE</v>
          </cell>
        </row>
        <row r="2940">
          <cell r="C2940" t="str">
            <v>Nova Santa Bárbara / PR</v>
          </cell>
        </row>
        <row r="2941">
          <cell r="C2941" t="str">
            <v>Nova Santa Helena / MT</v>
          </cell>
        </row>
        <row r="2942">
          <cell r="C2942" t="str">
            <v>Nova Santa Rita / RS</v>
          </cell>
        </row>
        <row r="2943">
          <cell r="C2943" t="str">
            <v>Nova Santa Rosa / PR</v>
          </cell>
        </row>
        <row r="2944">
          <cell r="C2944" t="str">
            <v>Nova Serrana / MG</v>
          </cell>
        </row>
        <row r="2945">
          <cell r="C2945" t="str">
            <v>Nova Tebas / PR</v>
          </cell>
        </row>
        <row r="2946">
          <cell r="C2946" t="str">
            <v>Nova Timboteua / PA</v>
          </cell>
        </row>
        <row r="2947">
          <cell r="C2947" t="str">
            <v>Nova Trento / SC</v>
          </cell>
        </row>
        <row r="2948">
          <cell r="C2948" t="str">
            <v>Nova Ubiratã / MT</v>
          </cell>
        </row>
        <row r="2949">
          <cell r="C2949" t="str">
            <v>Nova União / RO</v>
          </cell>
        </row>
        <row r="2950">
          <cell r="C2950" t="str">
            <v>Carapebus / RJ</v>
          </cell>
        </row>
        <row r="2951">
          <cell r="C2951" t="str">
            <v>Nova Veneza / GO</v>
          </cell>
        </row>
        <row r="2952">
          <cell r="C2952" t="str">
            <v>Nova Veneza / SC</v>
          </cell>
        </row>
        <row r="2953">
          <cell r="C2953" t="str">
            <v>Nova Viçosa / BA</v>
          </cell>
        </row>
        <row r="2954">
          <cell r="C2954" t="str">
            <v>Nova Xavantina / MT</v>
          </cell>
        </row>
        <row r="2955">
          <cell r="C2955" t="str">
            <v>Novais / SP</v>
          </cell>
        </row>
        <row r="2956">
          <cell r="C2956" t="str">
            <v>Ponto Belo / ES</v>
          </cell>
        </row>
        <row r="2957">
          <cell r="C2957" t="str">
            <v>Novo Alegre / TO</v>
          </cell>
        </row>
        <row r="2958">
          <cell r="C2958" t="str">
            <v>Novo Aripuanã / AM</v>
          </cell>
        </row>
        <row r="2959">
          <cell r="C2959" t="str">
            <v>Novo Barreiro / RS</v>
          </cell>
        </row>
        <row r="2960">
          <cell r="C2960" t="str">
            <v>Novo Brasil / GO</v>
          </cell>
        </row>
        <row r="2961">
          <cell r="C2961" t="str">
            <v>Novo Cabrais / RS</v>
          </cell>
        </row>
        <row r="2962">
          <cell r="C2962" t="str">
            <v>Novo Cruzeiro / MG</v>
          </cell>
        </row>
        <row r="2963">
          <cell r="C2963" t="str">
            <v>Novo Gama / GO</v>
          </cell>
        </row>
        <row r="2964">
          <cell r="C2964" t="str">
            <v>Santa Cruz do Rio Pardo / SP</v>
          </cell>
        </row>
        <row r="2965">
          <cell r="C2965" t="str">
            <v>Novo Horizonte / BA</v>
          </cell>
        </row>
        <row r="2966">
          <cell r="C2966" t="str">
            <v>Guapimirim / RJ</v>
          </cell>
        </row>
        <row r="2967">
          <cell r="C2967" t="str">
            <v>Novo Horizonte / SP</v>
          </cell>
        </row>
        <row r="2968">
          <cell r="C2968" t="str">
            <v>Novo Horizonte do Norte / MT</v>
          </cell>
        </row>
        <row r="2969">
          <cell r="C2969" t="str">
            <v>Novo Horizonte do Oeste / RO</v>
          </cell>
        </row>
        <row r="2970">
          <cell r="C2970" t="str">
            <v>Novo Horizonte do Sul / MS</v>
          </cell>
        </row>
        <row r="2971">
          <cell r="C2971" t="str">
            <v>Novo Itacolomi / PR</v>
          </cell>
        </row>
        <row r="2972">
          <cell r="C2972" t="str">
            <v>Novo Jardim / TO</v>
          </cell>
        </row>
        <row r="2973">
          <cell r="C2973" t="str">
            <v>Novo Machado / RS</v>
          </cell>
        </row>
        <row r="2974">
          <cell r="C2974" t="str">
            <v>Novo Mundo / MT</v>
          </cell>
        </row>
        <row r="2975">
          <cell r="C2975" t="str">
            <v>Novo Oriente / CE</v>
          </cell>
        </row>
        <row r="2976">
          <cell r="C2976" t="str">
            <v>Novo Oriente de Minas / MG</v>
          </cell>
        </row>
        <row r="2977">
          <cell r="C2977" t="str">
            <v>Novo Oriente do Piauí / PI</v>
          </cell>
        </row>
        <row r="2978">
          <cell r="C2978" t="str">
            <v>Novo Planalto / GO</v>
          </cell>
        </row>
        <row r="2979">
          <cell r="C2979" t="str">
            <v>Novo Progresso / PA</v>
          </cell>
        </row>
        <row r="2980">
          <cell r="C2980" t="str">
            <v>Novo Repartimento / PA</v>
          </cell>
        </row>
        <row r="2981">
          <cell r="C2981" t="str">
            <v>Novo Santo Antônio / MT</v>
          </cell>
        </row>
        <row r="2982">
          <cell r="C2982" t="str">
            <v>Novo São Joaquim / MT</v>
          </cell>
        </row>
        <row r="2983">
          <cell r="C2983" t="str">
            <v>Novo Tiradentes / RS</v>
          </cell>
        </row>
        <row r="2984">
          <cell r="C2984" t="str">
            <v>Novo Triunfo / BA</v>
          </cell>
        </row>
        <row r="2985">
          <cell r="C2985" t="str">
            <v>Novo Xingu / RS</v>
          </cell>
        </row>
        <row r="2986">
          <cell r="C2986" t="str">
            <v>Novorizonte / MG</v>
          </cell>
        </row>
        <row r="2987">
          <cell r="C2987" t="str">
            <v>Nuporanga / SP</v>
          </cell>
        </row>
        <row r="2988">
          <cell r="C2988" t="str">
            <v>Óbidos / PA</v>
          </cell>
        </row>
        <row r="2989">
          <cell r="C2989" t="str">
            <v>Ocara / CE</v>
          </cell>
        </row>
        <row r="2990">
          <cell r="C2990" t="str">
            <v>Ocauçu / SP</v>
          </cell>
        </row>
        <row r="2991">
          <cell r="C2991" t="str">
            <v>Oeiras / PI</v>
          </cell>
        </row>
        <row r="2992">
          <cell r="C2992" t="str">
            <v>Olaria / MG</v>
          </cell>
        </row>
        <row r="2993">
          <cell r="C2993" t="str">
            <v>Óleo / SP</v>
          </cell>
        </row>
        <row r="2994">
          <cell r="C2994" t="str">
            <v>Olho d Água / PB</v>
          </cell>
        </row>
        <row r="2995">
          <cell r="C2995" t="str">
            <v>Buriticupu / MA</v>
          </cell>
        </row>
        <row r="2996">
          <cell r="C2996" t="str">
            <v>Olho d Água das Flores / AL</v>
          </cell>
        </row>
        <row r="2997">
          <cell r="C2997" t="str">
            <v>Olho d Água do Casado / AL</v>
          </cell>
        </row>
        <row r="2998">
          <cell r="C2998" t="str">
            <v>Olho d Água do Piauí / PI</v>
          </cell>
        </row>
        <row r="2999">
          <cell r="C2999" t="str">
            <v>Olho-d Água do Borges / RN</v>
          </cell>
        </row>
        <row r="3000">
          <cell r="C3000" t="str">
            <v>Olhos-d Água / MG</v>
          </cell>
        </row>
        <row r="3001">
          <cell r="C3001" t="str">
            <v>Itu / SP</v>
          </cell>
        </row>
        <row r="3002">
          <cell r="C3002" t="str">
            <v>Olímpio Noronha / MG</v>
          </cell>
        </row>
        <row r="3003">
          <cell r="C3003" t="str">
            <v>Olinda / PE</v>
          </cell>
        </row>
        <row r="3004">
          <cell r="C3004" t="str">
            <v>Olindina / BA</v>
          </cell>
        </row>
        <row r="3005">
          <cell r="C3005" t="str">
            <v>Olivedos / PB</v>
          </cell>
        </row>
        <row r="3006">
          <cell r="C3006" t="str">
            <v>Muqui / ES</v>
          </cell>
        </row>
        <row r="3007">
          <cell r="C3007" t="str">
            <v>Oliveira dos Brejinhos / BA</v>
          </cell>
        </row>
        <row r="3008">
          <cell r="C3008" t="str">
            <v>Oliveira Fortes / MG</v>
          </cell>
        </row>
        <row r="3009">
          <cell r="C3009" t="str">
            <v>Olivença / AL</v>
          </cell>
        </row>
        <row r="3010">
          <cell r="C3010" t="str">
            <v>Onça de Pitangui / MG</v>
          </cell>
        </row>
        <row r="3011">
          <cell r="C3011" t="str">
            <v>Onda Verde / SP</v>
          </cell>
        </row>
        <row r="3012">
          <cell r="C3012" t="str">
            <v>Oratórios / MG</v>
          </cell>
        </row>
        <row r="3013">
          <cell r="C3013" t="str">
            <v>Oriente / SP</v>
          </cell>
        </row>
        <row r="3014">
          <cell r="C3014" t="str">
            <v>Orindiúva / SP</v>
          </cell>
        </row>
        <row r="3015">
          <cell r="C3015" t="str">
            <v>Oriximiná / PA</v>
          </cell>
        </row>
        <row r="3016">
          <cell r="C3016" t="str">
            <v>Orizânia / MG</v>
          </cell>
        </row>
        <row r="3017">
          <cell r="C3017" t="str">
            <v>Orizona / GO</v>
          </cell>
        </row>
        <row r="3018">
          <cell r="C3018" t="str">
            <v>Orlândia / SP</v>
          </cell>
        </row>
        <row r="3019">
          <cell r="C3019" t="str">
            <v>Orleans / SC</v>
          </cell>
        </row>
        <row r="3020">
          <cell r="C3020" t="str">
            <v>Orobó / PE</v>
          </cell>
        </row>
        <row r="3021">
          <cell r="C3021" t="str">
            <v>Orocó / PE</v>
          </cell>
        </row>
        <row r="3022">
          <cell r="C3022" t="str">
            <v>Orós / CE</v>
          </cell>
        </row>
        <row r="3023">
          <cell r="C3023" t="str">
            <v>Penápolis / SP</v>
          </cell>
        </row>
        <row r="3024">
          <cell r="C3024" t="str">
            <v>Botuverá / SC</v>
          </cell>
        </row>
        <row r="3025">
          <cell r="C3025" t="str">
            <v>Oscar Bressane / SP</v>
          </cell>
        </row>
        <row r="3026">
          <cell r="C3026" t="str">
            <v>Osório / RS</v>
          </cell>
        </row>
        <row r="3027">
          <cell r="C3027" t="str">
            <v>Pedra Bela / SP</v>
          </cell>
        </row>
        <row r="3028">
          <cell r="C3028" t="str">
            <v>Otacílio Costa / SC</v>
          </cell>
        </row>
        <row r="3029">
          <cell r="C3029" t="str">
            <v>Ourém / PA</v>
          </cell>
        </row>
        <row r="3030">
          <cell r="C3030" t="str">
            <v>Ourinhos / SP</v>
          </cell>
        </row>
        <row r="3031">
          <cell r="C3031" t="str">
            <v>Ourizona / PR</v>
          </cell>
        </row>
        <row r="3032">
          <cell r="C3032" t="str">
            <v>Ouro / SC</v>
          </cell>
        </row>
        <row r="3033">
          <cell r="C3033" t="str">
            <v>Ouro Branco / AL</v>
          </cell>
        </row>
        <row r="3034">
          <cell r="C3034" t="str">
            <v>Ouro Branco / MG</v>
          </cell>
        </row>
        <row r="3035">
          <cell r="C3035" t="str">
            <v>Ouro Branco / RN</v>
          </cell>
        </row>
        <row r="3036">
          <cell r="C3036" t="str">
            <v>Ouro Fino / MG</v>
          </cell>
        </row>
        <row r="3037">
          <cell r="C3037" t="str">
            <v>Ouro Preto / MG</v>
          </cell>
        </row>
        <row r="3038">
          <cell r="C3038" t="str">
            <v>Ouro Preto do Oeste / RO</v>
          </cell>
        </row>
        <row r="3039">
          <cell r="C3039" t="str">
            <v>Ouro Velho / PB</v>
          </cell>
        </row>
        <row r="3040">
          <cell r="C3040" t="str">
            <v>Ouro Verde / SC</v>
          </cell>
        </row>
        <row r="3041">
          <cell r="C3041" t="str">
            <v>Ouro Verde / SP</v>
          </cell>
        </row>
        <row r="3042">
          <cell r="C3042" t="str">
            <v>Ouro Verde de Goiás / GO</v>
          </cell>
        </row>
        <row r="3043">
          <cell r="C3043" t="str">
            <v>Ouro Verde de Minas / MG</v>
          </cell>
        </row>
        <row r="3044">
          <cell r="C3044" t="str">
            <v>Ouro Verde do Oeste / PR</v>
          </cell>
        </row>
        <row r="3045">
          <cell r="C3045" t="str">
            <v>Ouroeste / SP</v>
          </cell>
        </row>
        <row r="3046">
          <cell r="C3046" t="str">
            <v>Ouvidor / GO</v>
          </cell>
        </row>
        <row r="3047">
          <cell r="C3047" t="str">
            <v>Pacaembu / SP</v>
          </cell>
        </row>
        <row r="3048">
          <cell r="C3048" t="str">
            <v>Pacajus / CE</v>
          </cell>
        </row>
        <row r="3049">
          <cell r="C3049" t="str">
            <v>Pacaraima / RR</v>
          </cell>
        </row>
        <row r="3050">
          <cell r="C3050" t="str">
            <v>Pacatuba / CE</v>
          </cell>
        </row>
        <row r="3051">
          <cell r="C3051" t="str">
            <v>Pacatuba / SE</v>
          </cell>
        </row>
        <row r="3052">
          <cell r="C3052" t="str">
            <v>Tutóia / MA</v>
          </cell>
        </row>
        <row r="3053">
          <cell r="C3053" t="str">
            <v>Pacujá / CE</v>
          </cell>
        </row>
        <row r="3054">
          <cell r="C3054" t="str">
            <v>Padre Bernardo / GO</v>
          </cell>
        </row>
        <row r="3055">
          <cell r="C3055" t="str">
            <v>Padre Carvalho / MG</v>
          </cell>
        </row>
        <row r="3056">
          <cell r="C3056" t="str">
            <v>Padre Marcos / PI</v>
          </cell>
        </row>
        <row r="3057">
          <cell r="C3057" t="str">
            <v>Padre Paraíso / MG</v>
          </cell>
        </row>
        <row r="3058">
          <cell r="C3058" t="str">
            <v>Paes Landim / PI</v>
          </cell>
        </row>
        <row r="3059">
          <cell r="C3059" t="str">
            <v>Pai Pedro / MG</v>
          </cell>
        </row>
        <row r="3060">
          <cell r="C3060" t="str">
            <v>Paiçandu / PR</v>
          </cell>
        </row>
        <row r="3061">
          <cell r="C3061" t="str">
            <v>Maragogipe / BA</v>
          </cell>
        </row>
        <row r="3062">
          <cell r="C3062" t="str">
            <v>Paineiras / MG</v>
          </cell>
        </row>
        <row r="3063">
          <cell r="C3063" t="str">
            <v>Painel / SC</v>
          </cell>
        </row>
        <row r="3064">
          <cell r="C3064" t="str">
            <v>Anastácio / MS</v>
          </cell>
        </row>
        <row r="3065">
          <cell r="C3065" t="str">
            <v>Pajeú do Piauí / PI</v>
          </cell>
        </row>
        <row r="3066">
          <cell r="C3066" t="str">
            <v>Palestina / AL</v>
          </cell>
        </row>
        <row r="3067">
          <cell r="C3067" t="str">
            <v>Palestina / SP</v>
          </cell>
        </row>
        <row r="3068">
          <cell r="C3068" t="str">
            <v>Palestina de Goiás / GO</v>
          </cell>
        </row>
        <row r="3069">
          <cell r="C3069" t="str">
            <v>Monte Alegre / PA</v>
          </cell>
        </row>
        <row r="3070">
          <cell r="C3070" t="str">
            <v>Gramado dos Loureiros / RS</v>
          </cell>
        </row>
        <row r="3071">
          <cell r="C3071" t="str">
            <v>Palma / MG</v>
          </cell>
        </row>
        <row r="3072">
          <cell r="C3072" t="str">
            <v>Palma Sola / SC</v>
          </cell>
        </row>
        <row r="3073">
          <cell r="C3073" t="str">
            <v>Palmácia / CE</v>
          </cell>
        </row>
        <row r="3074">
          <cell r="C3074" t="str">
            <v>Palmares / PE</v>
          </cell>
        </row>
        <row r="3075">
          <cell r="C3075" t="str">
            <v>Palmares do Sul / RS</v>
          </cell>
        </row>
        <row r="3076">
          <cell r="C3076" t="str">
            <v>Palmares Paulista / SP</v>
          </cell>
        </row>
        <row r="3077">
          <cell r="C3077" t="str">
            <v>Palmas / PR</v>
          </cell>
        </row>
        <row r="3078">
          <cell r="C3078" t="str">
            <v>Palmas / TO</v>
          </cell>
        </row>
        <row r="3079">
          <cell r="C3079" t="str">
            <v>Palmas de Monte Alto / BA</v>
          </cell>
        </row>
        <row r="3080">
          <cell r="C3080" t="str">
            <v>Palmeira / PR</v>
          </cell>
        </row>
        <row r="3081">
          <cell r="C3081" t="str">
            <v>Palmeira / SC</v>
          </cell>
        </row>
        <row r="3082">
          <cell r="C3082" t="str">
            <v>Palmeira D Oeste / SP</v>
          </cell>
        </row>
        <row r="3083">
          <cell r="C3083" t="str">
            <v>Palmeira das Missões / RS</v>
          </cell>
        </row>
        <row r="3084">
          <cell r="C3084" t="str">
            <v>Palmeira do Piauí / PI</v>
          </cell>
        </row>
        <row r="3085">
          <cell r="C3085" t="str">
            <v>Poá / SP</v>
          </cell>
        </row>
        <row r="3086">
          <cell r="C3086" t="str">
            <v>Palmeirais / PI</v>
          </cell>
        </row>
        <row r="3087">
          <cell r="C3087" t="str">
            <v>Palmeirante / TO</v>
          </cell>
        </row>
        <row r="3088">
          <cell r="C3088" t="str">
            <v>Palmeiras / BA</v>
          </cell>
        </row>
        <row r="3089">
          <cell r="C3089" t="str">
            <v>Palmeiras de Goiás / GO</v>
          </cell>
        </row>
        <row r="3090">
          <cell r="C3090" t="str">
            <v>Palmeirópolis / TO</v>
          </cell>
        </row>
        <row r="3091">
          <cell r="C3091" t="str">
            <v>Palmelo / GO</v>
          </cell>
        </row>
        <row r="3092">
          <cell r="C3092" t="str">
            <v>Palminópolis / GO</v>
          </cell>
        </row>
        <row r="3093">
          <cell r="C3093" t="str">
            <v>Palmital / PR</v>
          </cell>
        </row>
        <row r="3094">
          <cell r="C3094" t="str">
            <v>Palmital / SP</v>
          </cell>
        </row>
        <row r="3095">
          <cell r="C3095" t="str">
            <v>Palmitinho / RS</v>
          </cell>
        </row>
        <row r="3096">
          <cell r="C3096" t="str">
            <v>Palmitos / SC</v>
          </cell>
        </row>
        <row r="3097">
          <cell r="C3097" t="str">
            <v>Palmópolis / MG</v>
          </cell>
        </row>
        <row r="3098">
          <cell r="C3098" t="str">
            <v>Palotina / PR</v>
          </cell>
        </row>
        <row r="3099">
          <cell r="C3099" t="str">
            <v>Panamá / GO</v>
          </cell>
        </row>
        <row r="3100">
          <cell r="C3100" t="str">
            <v>Cruz Machado / PR</v>
          </cell>
        </row>
        <row r="3101">
          <cell r="C3101" t="str">
            <v>Pancas / ES</v>
          </cell>
        </row>
        <row r="3102">
          <cell r="C3102" t="str">
            <v>Panelas / PE</v>
          </cell>
        </row>
        <row r="3103">
          <cell r="C3103" t="str">
            <v>Panorama / SP</v>
          </cell>
        </row>
        <row r="3104">
          <cell r="C3104" t="str">
            <v>Pantano Grande / RS</v>
          </cell>
        </row>
        <row r="3105">
          <cell r="C3105" t="str">
            <v>Pão de Açúcar / AL</v>
          </cell>
        </row>
        <row r="3106">
          <cell r="C3106" t="str">
            <v>Papagaios / MG</v>
          </cell>
        </row>
        <row r="3107">
          <cell r="C3107" t="str">
            <v>Papanduva / SC</v>
          </cell>
        </row>
        <row r="3108">
          <cell r="C3108" t="str">
            <v>Paquetá / PI</v>
          </cell>
        </row>
        <row r="3109">
          <cell r="C3109" t="str">
            <v>Pará de Minas / MG</v>
          </cell>
        </row>
        <row r="3110">
          <cell r="C3110" t="str">
            <v>Paracambi / RJ</v>
          </cell>
        </row>
        <row r="3111">
          <cell r="C3111" t="str">
            <v>Paracatu / MG</v>
          </cell>
        </row>
        <row r="3112">
          <cell r="C3112" t="str">
            <v>Paragominas / PA</v>
          </cell>
        </row>
        <row r="3113">
          <cell r="C3113" t="str">
            <v>Paraguaçu / MG</v>
          </cell>
        </row>
        <row r="3114">
          <cell r="C3114" t="str">
            <v>Paraguaçu Paulista / SP</v>
          </cell>
        </row>
        <row r="3115">
          <cell r="C3115" t="str">
            <v>Paraí / RS</v>
          </cell>
        </row>
        <row r="3116">
          <cell r="C3116" t="str">
            <v>Paraíba do Sul / RJ</v>
          </cell>
        </row>
        <row r="3117">
          <cell r="C3117" t="str">
            <v>São Bento / MA</v>
          </cell>
        </row>
        <row r="3118">
          <cell r="C3118" t="str">
            <v>Paraibuna / SP</v>
          </cell>
        </row>
        <row r="3119">
          <cell r="C3119" t="str">
            <v>Paraipaba / CE</v>
          </cell>
        </row>
        <row r="3120">
          <cell r="C3120" t="str">
            <v>Paraíso / SC</v>
          </cell>
        </row>
        <row r="3121">
          <cell r="C3121" t="str">
            <v>Paraíso das Águas / MS</v>
          </cell>
        </row>
        <row r="3122">
          <cell r="C3122" t="str">
            <v>Paraíso do Norte / PR</v>
          </cell>
        </row>
        <row r="3123">
          <cell r="C3123" t="str">
            <v>Paraíso do Sul / RS</v>
          </cell>
        </row>
        <row r="3124">
          <cell r="C3124" t="str">
            <v>Paraíso do Tocantins / TO</v>
          </cell>
        </row>
        <row r="3125">
          <cell r="C3125" t="str">
            <v>Paraisópolis / MG</v>
          </cell>
        </row>
        <row r="3126">
          <cell r="C3126" t="str">
            <v>Parambu / CE</v>
          </cell>
        </row>
        <row r="3127">
          <cell r="C3127" t="str">
            <v>Paramoti / CE</v>
          </cell>
        </row>
        <row r="3128">
          <cell r="C3128" t="str">
            <v>Paraná / RN</v>
          </cell>
        </row>
        <row r="3129">
          <cell r="C3129" t="str">
            <v>Paranã / TO</v>
          </cell>
        </row>
        <row r="3130">
          <cell r="C3130" t="str">
            <v>Paranacity / PR</v>
          </cell>
        </row>
        <row r="3131">
          <cell r="C3131" t="str">
            <v>Paranaguá / PR</v>
          </cell>
        </row>
        <row r="3132">
          <cell r="C3132" t="str">
            <v>Paranaíba / MS</v>
          </cell>
        </row>
        <row r="3133">
          <cell r="C3133" t="str">
            <v>Paranaiguara / GO</v>
          </cell>
        </row>
        <row r="3134">
          <cell r="C3134" t="str">
            <v>Paranaíta / MT</v>
          </cell>
        </row>
        <row r="3135">
          <cell r="C3135" t="str">
            <v>Paranapanema / SP</v>
          </cell>
        </row>
        <row r="3136">
          <cell r="C3136" t="str">
            <v>Paranapuã / SP</v>
          </cell>
        </row>
        <row r="3137">
          <cell r="C3137" t="str">
            <v>Paranatama / PE</v>
          </cell>
        </row>
        <row r="3138">
          <cell r="C3138" t="str">
            <v>Jaguari / RS</v>
          </cell>
        </row>
        <row r="3139">
          <cell r="C3139" t="str">
            <v>Paranavaí / PR</v>
          </cell>
        </row>
        <row r="3140">
          <cell r="C3140" t="str">
            <v>Paranhos / MS</v>
          </cell>
        </row>
        <row r="3141">
          <cell r="C3141" t="str">
            <v>Paraopeba / MG</v>
          </cell>
        </row>
        <row r="3142">
          <cell r="C3142" t="str">
            <v>Matão / SP</v>
          </cell>
        </row>
        <row r="3143">
          <cell r="C3143" t="str">
            <v>Paratinga / BA</v>
          </cell>
        </row>
        <row r="3144">
          <cell r="C3144" t="str">
            <v>Paraty / RJ</v>
          </cell>
        </row>
        <row r="3145">
          <cell r="C3145" t="str">
            <v>Paraú / RN</v>
          </cell>
        </row>
        <row r="3146">
          <cell r="C3146" t="str">
            <v>Águas de Santa Bárbara / SP</v>
          </cell>
        </row>
        <row r="3147">
          <cell r="C3147" t="str">
            <v>Paraúna / GO</v>
          </cell>
        </row>
        <row r="3148">
          <cell r="C3148" t="str">
            <v>Parazinho / RN</v>
          </cell>
        </row>
        <row r="3149">
          <cell r="C3149" t="str">
            <v>Conselheiro Lafaiete / MG</v>
          </cell>
        </row>
        <row r="3150">
          <cell r="C3150" t="str">
            <v>Pareci Novo / RS</v>
          </cell>
        </row>
        <row r="3151">
          <cell r="C3151" t="str">
            <v>Parecis / RO</v>
          </cell>
        </row>
        <row r="3152">
          <cell r="C3152" t="str">
            <v>Parelhas / RN</v>
          </cell>
        </row>
        <row r="3153">
          <cell r="C3153" t="str">
            <v>Pariconha / AL</v>
          </cell>
        </row>
        <row r="3154">
          <cell r="C3154" t="str">
            <v>Boa Vista / RR</v>
          </cell>
        </row>
        <row r="3155">
          <cell r="C3155" t="str">
            <v>Bom Jardim / PE</v>
          </cell>
        </row>
        <row r="3156">
          <cell r="C3156" t="str">
            <v>Parisi / SP</v>
          </cell>
        </row>
        <row r="3157">
          <cell r="C3157" t="str">
            <v>Parnaguá / PI</v>
          </cell>
        </row>
        <row r="3158">
          <cell r="C3158" t="str">
            <v>Cabo de Santo Agostinho / PE</v>
          </cell>
        </row>
        <row r="3159">
          <cell r="C3159" t="str">
            <v>Parnamirim / PE</v>
          </cell>
        </row>
        <row r="3160">
          <cell r="C3160" t="str">
            <v>Parnamirim / RN</v>
          </cell>
        </row>
        <row r="3161">
          <cell r="C3161" t="str">
            <v>Santa Helena / MA</v>
          </cell>
        </row>
        <row r="3162">
          <cell r="C3162" t="str">
            <v>Parobé / RS</v>
          </cell>
        </row>
        <row r="3163">
          <cell r="C3163" t="str">
            <v>Passa Quatro / MG</v>
          </cell>
        </row>
        <row r="3164">
          <cell r="C3164" t="str">
            <v>Passa Sete / RS</v>
          </cell>
        </row>
        <row r="3165">
          <cell r="C3165" t="str">
            <v>Passa Tempo / MG</v>
          </cell>
        </row>
        <row r="3166">
          <cell r="C3166" t="str">
            <v>Passa-Vinte / MG</v>
          </cell>
        </row>
        <row r="3167">
          <cell r="C3167" t="str">
            <v>Passagem / RN</v>
          </cell>
        </row>
        <row r="3168">
          <cell r="C3168" t="str">
            <v>Estrela / RS</v>
          </cell>
        </row>
        <row r="3169">
          <cell r="C3169" t="str">
            <v>Passo de Camaragibe / AL</v>
          </cell>
        </row>
        <row r="3170">
          <cell r="C3170" t="str">
            <v>Passo de Torres / SC</v>
          </cell>
        </row>
        <row r="3171">
          <cell r="C3171" t="str">
            <v>Passo do Sobrado / RS</v>
          </cell>
        </row>
        <row r="3172">
          <cell r="C3172" t="str">
            <v>Alto Jequitibá / MG</v>
          </cell>
        </row>
        <row r="3173">
          <cell r="C3173" t="str">
            <v>Boituva / SP</v>
          </cell>
        </row>
        <row r="3174">
          <cell r="C3174" t="str">
            <v>São José / SC</v>
          </cell>
        </row>
        <row r="3175">
          <cell r="C3175" t="str">
            <v>Colinas / MA</v>
          </cell>
        </row>
        <row r="3176">
          <cell r="C3176" t="str">
            <v>Pato Bragado / PR</v>
          </cell>
        </row>
        <row r="3177">
          <cell r="C3177" t="str">
            <v>Pato Branco / PR</v>
          </cell>
        </row>
        <row r="3178">
          <cell r="C3178" t="str">
            <v>Patos / PB</v>
          </cell>
        </row>
        <row r="3179">
          <cell r="C3179" t="str">
            <v>Bom Jesus dos Perdões / SP</v>
          </cell>
        </row>
        <row r="3180">
          <cell r="C3180" t="str">
            <v>Patos do Piauí / PI</v>
          </cell>
        </row>
        <row r="3181">
          <cell r="C3181" t="str">
            <v>Patrocínio / MG</v>
          </cell>
        </row>
        <row r="3182">
          <cell r="C3182" t="str">
            <v xml:space="preserve"> / </v>
          </cell>
        </row>
        <row r="3183">
          <cell r="C3183" t="str">
            <v xml:space="preserve"> / </v>
          </cell>
        </row>
        <row r="3184">
          <cell r="C3184" t="str">
            <v>Alto Rio Doce / MG</v>
          </cell>
        </row>
        <row r="3185">
          <cell r="C3185" t="str">
            <v>Santa Leopoldina / ES</v>
          </cell>
        </row>
        <row r="3186">
          <cell r="C3186" t="str">
            <v>Pau D Arco / PA</v>
          </cell>
        </row>
        <row r="3187">
          <cell r="C3187" t="str">
            <v>Pau D Arco / TO</v>
          </cell>
        </row>
        <row r="3188">
          <cell r="C3188" t="str">
            <v>Pau D Arco do Piauí / PI</v>
          </cell>
        </row>
        <row r="3189">
          <cell r="C3189" t="str">
            <v>Pau dos Ferros / RN</v>
          </cell>
        </row>
        <row r="3190">
          <cell r="C3190" t="str">
            <v>Paula Cândido / MG</v>
          </cell>
        </row>
        <row r="3191">
          <cell r="C3191" t="str">
            <v>Paula Freitas / PR</v>
          </cell>
        </row>
        <row r="3192">
          <cell r="C3192" t="str">
            <v>Paulicéia / SP</v>
          </cell>
        </row>
        <row r="3193">
          <cell r="C3193" t="str">
            <v>Belo Oriente / MG</v>
          </cell>
        </row>
        <row r="3194">
          <cell r="C3194" t="str">
            <v>Araioses / MA</v>
          </cell>
        </row>
        <row r="3195">
          <cell r="C3195" t="str">
            <v>Timbaúba / PE</v>
          </cell>
        </row>
        <row r="3196">
          <cell r="C3196" t="str">
            <v>Paulistânia / SP</v>
          </cell>
        </row>
        <row r="3197">
          <cell r="C3197" t="str">
            <v>Paulo Afonso / BA</v>
          </cell>
        </row>
        <row r="3198">
          <cell r="C3198" t="str">
            <v>Porto Xavier / RS</v>
          </cell>
        </row>
        <row r="3199">
          <cell r="C3199" t="str">
            <v>Paulo de Faria / SP</v>
          </cell>
        </row>
        <row r="3200">
          <cell r="C3200" t="str">
            <v>Paulo Frontin / PR</v>
          </cell>
        </row>
        <row r="3201">
          <cell r="C3201" t="str">
            <v>Paulo Jacinto / AL</v>
          </cell>
        </row>
        <row r="3202">
          <cell r="C3202" t="str">
            <v>Ribeirão das Neves / MG</v>
          </cell>
        </row>
        <row r="3203">
          <cell r="C3203" t="str">
            <v>Estreito / MA</v>
          </cell>
        </row>
        <row r="3204">
          <cell r="C3204" t="str">
            <v>Pavão / MG</v>
          </cell>
        </row>
        <row r="3205">
          <cell r="C3205" t="str">
            <v>Paverama / RS</v>
          </cell>
        </row>
        <row r="3206">
          <cell r="C3206" t="str">
            <v>Pavussu / PI</v>
          </cell>
        </row>
        <row r="3207">
          <cell r="C3207" t="str">
            <v>Peabiru / PR</v>
          </cell>
        </row>
        <row r="3208">
          <cell r="C3208" t="str">
            <v>Peçanha / MG</v>
          </cell>
        </row>
        <row r="3209">
          <cell r="C3209" t="str">
            <v>Pederneiras / SP</v>
          </cell>
        </row>
        <row r="3210">
          <cell r="C3210" t="str">
            <v>Pedra Azul / MG</v>
          </cell>
        </row>
        <row r="3211">
          <cell r="C3211" t="str">
            <v>Cesário Lange / SP</v>
          </cell>
        </row>
        <row r="3212">
          <cell r="C3212" t="str">
            <v>São Joaquim de Bicas / MG</v>
          </cell>
        </row>
        <row r="3213">
          <cell r="C3213" t="str">
            <v>Pedra Branca / CE</v>
          </cell>
        </row>
        <row r="3214">
          <cell r="C3214" t="str">
            <v>Pedra Branca / PB</v>
          </cell>
        </row>
        <row r="3215">
          <cell r="C3215" t="str">
            <v>Pedra Branca do Amapari / AP</v>
          </cell>
        </row>
        <row r="3216">
          <cell r="C3216" t="str">
            <v>Pedra do Anta / MG</v>
          </cell>
        </row>
        <row r="3217">
          <cell r="C3217" t="str">
            <v>Pedra do Indaiá / MG</v>
          </cell>
        </row>
        <row r="3218">
          <cell r="C3218" t="str">
            <v>Pedra Grande / RN</v>
          </cell>
        </row>
        <row r="3219">
          <cell r="C3219" t="str">
            <v>Pedra Lavrada / PB</v>
          </cell>
        </row>
        <row r="3220">
          <cell r="C3220" t="str">
            <v>Pedra Mole / SE</v>
          </cell>
        </row>
        <row r="3221">
          <cell r="C3221" t="str">
            <v>Pedra Preta / MT</v>
          </cell>
        </row>
        <row r="3222">
          <cell r="C3222" t="str">
            <v>Agudos / SP</v>
          </cell>
        </row>
        <row r="3223">
          <cell r="C3223" t="str">
            <v>Pedranópolis / SP</v>
          </cell>
        </row>
        <row r="3224">
          <cell r="C3224" t="str">
            <v>Pedrão / BA</v>
          </cell>
        </row>
        <row r="3225">
          <cell r="C3225" t="str">
            <v>Pedras Altas / RS</v>
          </cell>
        </row>
        <row r="3226">
          <cell r="C3226" t="str">
            <v>Pedras de Fogo / PB</v>
          </cell>
        </row>
        <row r="3227">
          <cell r="C3227" t="str">
            <v>Pedras de Maria da Cruz / MG</v>
          </cell>
        </row>
        <row r="3228">
          <cell r="C3228" t="str">
            <v>Mercês / MG</v>
          </cell>
        </row>
        <row r="3229">
          <cell r="C3229" t="str">
            <v>Urbano Santos / MA</v>
          </cell>
        </row>
        <row r="3230">
          <cell r="C3230" t="str">
            <v>Pedrinhas / SE</v>
          </cell>
        </row>
        <row r="3231">
          <cell r="C3231" t="str">
            <v>Pedrinhas Paulista / SP</v>
          </cell>
        </row>
        <row r="3232">
          <cell r="C3232" t="str">
            <v>Pedrinópolis / MG</v>
          </cell>
        </row>
        <row r="3233">
          <cell r="C3233" t="str">
            <v>Pedro Afonso / TO</v>
          </cell>
        </row>
        <row r="3234">
          <cell r="C3234" t="str">
            <v>Pedro Alexandre / BA</v>
          </cell>
        </row>
        <row r="3235">
          <cell r="C3235" t="str">
            <v>Pedro Avelino / RN</v>
          </cell>
        </row>
        <row r="3236">
          <cell r="C3236" t="str">
            <v>Pedro Canário / ES</v>
          </cell>
        </row>
        <row r="3237">
          <cell r="C3237" t="str">
            <v>Pedro de Toledo / SP</v>
          </cell>
        </row>
        <row r="3238">
          <cell r="C3238" t="str">
            <v>Penalva / MA</v>
          </cell>
        </row>
        <row r="3239">
          <cell r="C3239" t="str">
            <v>Pedro Gomes / MS</v>
          </cell>
        </row>
        <row r="3240">
          <cell r="C3240" t="str">
            <v>Pedro II / PI</v>
          </cell>
        </row>
        <row r="3241">
          <cell r="C3241" t="str">
            <v>Pedro Leopoldo / MG</v>
          </cell>
        </row>
        <row r="3242">
          <cell r="C3242" t="str">
            <v>Pedro Osório / RS</v>
          </cell>
        </row>
        <row r="3243">
          <cell r="C3243" t="str">
            <v>Pedro Teixeira / MG</v>
          </cell>
        </row>
        <row r="3244">
          <cell r="C3244" t="str">
            <v>Peixe / TO</v>
          </cell>
        </row>
        <row r="3245">
          <cell r="C3245" t="str">
            <v>Peixe-Boi / PA</v>
          </cell>
        </row>
        <row r="3246">
          <cell r="C3246" t="str">
            <v>Peixoto de Azevedo / MT</v>
          </cell>
        </row>
        <row r="3247">
          <cell r="C3247" t="str">
            <v>Pejuçara / RS</v>
          </cell>
        </row>
        <row r="3248">
          <cell r="C3248" t="str">
            <v>Pelotas / RS</v>
          </cell>
        </row>
        <row r="3249">
          <cell r="C3249" t="str">
            <v>Vitorino Freire / MA</v>
          </cell>
        </row>
        <row r="3250">
          <cell r="C3250" t="str">
            <v>Itapirapuã Paulista / SP</v>
          </cell>
        </row>
        <row r="3251">
          <cell r="C3251" t="str">
            <v>Pendências / RN</v>
          </cell>
        </row>
        <row r="3252">
          <cell r="C3252" t="str">
            <v>Penedo / AL</v>
          </cell>
        </row>
        <row r="3253">
          <cell r="C3253" t="str">
            <v>Penha / SC</v>
          </cell>
        </row>
        <row r="3254">
          <cell r="C3254" t="str">
            <v>Pentecoste / CE</v>
          </cell>
        </row>
        <row r="3255">
          <cell r="C3255" t="str">
            <v>Pequeri / MG</v>
          </cell>
        </row>
        <row r="3256">
          <cell r="C3256" t="str">
            <v>Pequi / MG</v>
          </cell>
        </row>
        <row r="3257">
          <cell r="C3257" t="str">
            <v>Pequizeiro / TO</v>
          </cell>
        </row>
        <row r="3258">
          <cell r="C3258" t="str">
            <v>Perdigão / MG</v>
          </cell>
        </row>
        <row r="3259">
          <cell r="C3259" t="str">
            <v>Timbé do Sul / SC</v>
          </cell>
        </row>
        <row r="3260">
          <cell r="C3260" t="str">
            <v>Perdões / MG</v>
          </cell>
        </row>
        <row r="3261">
          <cell r="C3261" t="str">
            <v>São José do Barreiro / SP</v>
          </cell>
        </row>
        <row r="3262">
          <cell r="C3262" t="str">
            <v>Pereiro / CE</v>
          </cell>
        </row>
        <row r="3263">
          <cell r="C3263" t="str">
            <v>Peritiba / SC</v>
          </cell>
        </row>
        <row r="3264">
          <cell r="C3264" t="str">
            <v>São Bernardo / MA</v>
          </cell>
        </row>
        <row r="3265">
          <cell r="C3265" t="str">
            <v>Perobal / PR</v>
          </cell>
        </row>
        <row r="3266">
          <cell r="C3266" t="str">
            <v>Pérola / PR</v>
          </cell>
        </row>
        <row r="3267">
          <cell r="C3267" t="str">
            <v>Pérola D Oeste / PR</v>
          </cell>
        </row>
        <row r="3268">
          <cell r="C3268" t="str">
            <v>Perolândia / GO</v>
          </cell>
        </row>
        <row r="3269">
          <cell r="C3269" t="str">
            <v>Peruíbe / SP</v>
          </cell>
        </row>
        <row r="3270">
          <cell r="C3270" t="str">
            <v>Pescador / MG</v>
          </cell>
        </row>
        <row r="3271">
          <cell r="C3271" t="str">
            <v>Pescaria Brava / SC</v>
          </cell>
        </row>
        <row r="3272">
          <cell r="C3272" t="str">
            <v>Pesqueira / PE</v>
          </cell>
        </row>
        <row r="3273">
          <cell r="C3273" t="str">
            <v>Petrolândia / PE</v>
          </cell>
        </row>
        <row r="3274">
          <cell r="C3274" t="str">
            <v>Petrolândia / SC</v>
          </cell>
        </row>
        <row r="3275">
          <cell r="C3275" t="str">
            <v>Petrolina / PE</v>
          </cell>
        </row>
        <row r="3276">
          <cell r="C3276" t="str">
            <v>Petrolina de Goiás / GO</v>
          </cell>
        </row>
        <row r="3277">
          <cell r="C3277" t="str">
            <v>Petrópolis / RJ</v>
          </cell>
        </row>
        <row r="3278">
          <cell r="C3278" t="str">
            <v>Piaçabuçu / AL</v>
          </cell>
        </row>
        <row r="3279">
          <cell r="C3279" t="str">
            <v>Piatã / BA</v>
          </cell>
        </row>
        <row r="3280">
          <cell r="C3280" t="str">
            <v>Picada Café / RS</v>
          </cell>
        </row>
        <row r="3281">
          <cell r="C3281" t="str">
            <v>Piçarra / PA</v>
          </cell>
        </row>
        <row r="3282">
          <cell r="C3282" t="str">
            <v>Picos / PI</v>
          </cell>
        </row>
        <row r="3283">
          <cell r="C3283" t="str">
            <v>Picuí / PB</v>
          </cell>
        </row>
        <row r="3284">
          <cell r="C3284" t="str">
            <v>Piedade / SP</v>
          </cell>
        </row>
        <row r="3285">
          <cell r="C3285" t="str">
            <v>Piedade do Rio Grande / MG</v>
          </cell>
        </row>
        <row r="3286">
          <cell r="C3286" t="str">
            <v>Piedade dos Gerais / MG</v>
          </cell>
        </row>
        <row r="3287">
          <cell r="C3287" t="str">
            <v>Piên / PR</v>
          </cell>
        </row>
        <row r="3288">
          <cell r="C3288" t="str">
            <v>Pilar do Sul / SP</v>
          </cell>
        </row>
        <row r="3289">
          <cell r="C3289" t="str">
            <v>Pilões / PB</v>
          </cell>
        </row>
        <row r="3290">
          <cell r="C3290" t="str">
            <v>Pilões / RN</v>
          </cell>
        </row>
        <row r="3291">
          <cell r="C3291" t="str">
            <v>Pilõezinhos / PB</v>
          </cell>
        </row>
        <row r="3292">
          <cell r="C3292" t="str">
            <v>Pimenta / MG</v>
          </cell>
        </row>
        <row r="3293">
          <cell r="C3293" t="str">
            <v>Itaporã / MS</v>
          </cell>
        </row>
        <row r="3294">
          <cell r="C3294" t="str">
            <v>Pimenteiras / PI</v>
          </cell>
        </row>
        <row r="3295">
          <cell r="C3295" t="str">
            <v>Pimenteiras do Oeste / RO</v>
          </cell>
        </row>
        <row r="3296">
          <cell r="C3296" t="str">
            <v>Pindaí / BA</v>
          </cell>
        </row>
        <row r="3297">
          <cell r="C3297" t="str">
            <v>Pindamonhangaba / SP</v>
          </cell>
        </row>
        <row r="3298">
          <cell r="C3298" t="str">
            <v>Alto Alegre do Pindaré / MA</v>
          </cell>
        </row>
        <row r="3299">
          <cell r="C3299" t="str">
            <v>Pindoba / AL</v>
          </cell>
        </row>
        <row r="3300">
          <cell r="C3300" t="str">
            <v>Pindobaçu / BA</v>
          </cell>
        </row>
        <row r="3301">
          <cell r="C3301" t="str">
            <v>Pindorama / SP</v>
          </cell>
        </row>
        <row r="3302">
          <cell r="C3302" t="str">
            <v>Pindoretama / CE</v>
          </cell>
        </row>
        <row r="3303">
          <cell r="C3303" t="str">
            <v>Pingo-d Água / MG</v>
          </cell>
        </row>
        <row r="3304">
          <cell r="C3304" t="str">
            <v>Valença / RJ</v>
          </cell>
        </row>
        <row r="3305">
          <cell r="C3305" t="str">
            <v>Pinhal / RS</v>
          </cell>
        </row>
        <row r="3306">
          <cell r="C3306" t="str">
            <v>Pinhal da Serra / RS</v>
          </cell>
        </row>
        <row r="3307">
          <cell r="C3307" t="str">
            <v>Pinhal de São Bento / PR</v>
          </cell>
        </row>
        <row r="3308">
          <cell r="C3308" t="str">
            <v>Pinhal Grande / RS</v>
          </cell>
        </row>
        <row r="3309">
          <cell r="C3309" t="str">
            <v>Pinhalão / PR</v>
          </cell>
        </row>
        <row r="3310">
          <cell r="C3310" t="str">
            <v>Pinhalzinho / SC</v>
          </cell>
        </row>
        <row r="3311">
          <cell r="C3311" t="str">
            <v>Ji-Paraná / RO</v>
          </cell>
        </row>
        <row r="3312">
          <cell r="C3312" t="str">
            <v>Santa Fé do Sul / SP</v>
          </cell>
        </row>
        <row r="3313">
          <cell r="C3313" t="str">
            <v>Pinhão / SE</v>
          </cell>
        </row>
        <row r="3314">
          <cell r="C3314" t="str">
            <v>Pinheiral / RJ</v>
          </cell>
        </row>
        <row r="3315">
          <cell r="C3315" t="str">
            <v>Pinheirinho do Vale / RS</v>
          </cell>
        </row>
        <row r="3316">
          <cell r="C3316" t="str">
            <v>Humberto de Campos / MA</v>
          </cell>
        </row>
        <row r="3317">
          <cell r="C3317" t="str">
            <v>Pinheiro Machado / RS</v>
          </cell>
        </row>
        <row r="3318">
          <cell r="C3318" t="str">
            <v>Tarabai / SP</v>
          </cell>
        </row>
        <row r="3319">
          <cell r="C3319" t="str">
            <v>Pinheiros / ES</v>
          </cell>
        </row>
        <row r="3320">
          <cell r="C3320" t="str">
            <v>Pintadas / BA</v>
          </cell>
        </row>
        <row r="3321">
          <cell r="C3321" t="str">
            <v>Pinto Bandeira / RS</v>
          </cell>
        </row>
        <row r="3322">
          <cell r="C3322" t="str">
            <v>Pintópolis / MG</v>
          </cell>
        </row>
        <row r="3323">
          <cell r="C3323" t="str">
            <v>Arame / MA</v>
          </cell>
        </row>
        <row r="3324">
          <cell r="C3324" t="str">
            <v>Piquerobi / SP</v>
          </cell>
        </row>
        <row r="3325">
          <cell r="C3325" t="str">
            <v>Piquet Carneiro / CE</v>
          </cell>
        </row>
        <row r="3326">
          <cell r="C3326" t="str">
            <v>Socorro / SP</v>
          </cell>
        </row>
        <row r="3327">
          <cell r="C3327" t="str">
            <v>Piracaia / SP</v>
          </cell>
        </row>
        <row r="3328">
          <cell r="C3328" t="str">
            <v>Piracanjuba / GO</v>
          </cell>
        </row>
        <row r="3329">
          <cell r="C3329" t="str">
            <v>Piracema / MG</v>
          </cell>
        </row>
        <row r="3330">
          <cell r="C3330" t="str">
            <v>Tucunduva / RS</v>
          </cell>
        </row>
        <row r="3331">
          <cell r="C3331" t="str">
            <v>Piracuruca / PI</v>
          </cell>
        </row>
        <row r="3332">
          <cell r="C3332" t="str">
            <v>Piraí / RJ</v>
          </cell>
        </row>
        <row r="3333">
          <cell r="C3333" t="str">
            <v>Piraí do Norte / BA</v>
          </cell>
        </row>
        <row r="3334">
          <cell r="C3334" t="str">
            <v>Piraí do Sul / PR</v>
          </cell>
        </row>
        <row r="3335">
          <cell r="C3335" t="str">
            <v>Piraju / SP</v>
          </cell>
        </row>
        <row r="3336">
          <cell r="C3336" t="str">
            <v>Pirajuba / MG</v>
          </cell>
        </row>
        <row r="3337">
          <cell r="C3337" t="str">
            <v>Pirajuí / SP</v>
          </cell>
        </row>
        <row r="3338">
          <cell r="C3338" t="str">
            <v>Pirambu / SE</v>
          </cell>
        </row>
        <row r="3339">
          <cell r="C3339" t="str">
            <v>Carlos Chagas / MG</v>
          </cell>
        </row>
        <row r="3340">
          <cell r="C3340" t="str">
            <v>Pirangi / SP</v>
          </cell>
        </row>
        <row r="3341">
          <cell r="C3341" t="str">
            <v>Piranguçu / MG</v>
          </cell>
        </row>
        <row r="3342">
          <cell r="C3342" t="str">
            <v>Piranguinho / MG</v>
          </cell>
        </row>
        <row r="3343">
          <cell r="C3343" t="str">
            <v>Piranhas / GO</v>
          </cell>
        </row>
        <row r="3344">
          <cell r="C3344" t="str">
            <v>Pedro do Rosário / MA</v>
          </cell>
        </row>
        <row r="3345">
          <cell r="C3345" t="str">
            <v>Ribeirão Vermelho / MG</v>
          </cell>
        </row>
        <row r="3346">
          <cell r="C3346" t="str">
            <v>Pirapó / RS</v>
          </cell>
        </row>
        <row r="3347">
          <cell r="C3347" t="str">
            <v>São Francisco de Paula / MG</v>
          </cell>
        </row>
        <row r="3348">
          <cell r="C3348" t="str">
            <v>Pirapozinho / SP</v>
          </cell>
        </row>
        <row r="3349">
          <cell r="C3349" t="str">
            <v>Piraquara / PR</v>
          </cell>
        </row>
        <row r="3350">
          <cell r="C3350" t="str">
            <v>Piraquê / TO</v>
          </cell>
        </row>
        <row r="3351">
          <cell r="C3351" t="str">
            <v>Quedas do Iguaçu / PR</v>
          </cell>
        </row>
        <row r="3352">
          <cell r="C3352" t="str">
            <v>Piratini / RS</v>
          </cell>
        </row>
        <row r="3353">
          <cell r="C3353" t="str">
            <v>Piratininga / SP</v>
          </cell>
        </row>
        <row r="3354">
          <cell r="C3354" t="str">
            <v>Piratuba / SC</v>
          </cell>
        </row>
        <row r="3355">
          <cell r="C3355" t="str">
            <v>Piraúba / MG</v>
          </cell>
        </row>
        <row r="3356">
          <cell r="C3356" t="str">
            <v>Pirenópolis / GO</v>
          </cell>
        </row>
        <row r="3357">
          <cell r="C3357" t="str">
            <v>Pires do Rio / GO</v>
          </cell>
        </row>
        <row r="3358">
          <cell r="C3358" t="str">
            <v>Piripá / BA</v>
          </cell>
        </row>
        <row r="3359">
          <cell r="C3359" t="str">
            <v>Piritiba / BA</v>
          </cell>
        </row>
        <row r="3360">
          <cell r="C3360" t="str">
            <v>Pirpirituba / PB</v>
          </cell>
        </row>
        <row r="3361">
          <cell r="C3361" t="str">
            <v>Pitangueiras / PR</v>
          </cell>
        </row>
        <row r="3362">
          <cell r="C3362" t="str">
            <v>Pitangueiras / SP</v>
          </cell>
        </row>
        <row r="3363">
          <cell r="C3363" t="str">
            <v>Pitangui / MG</v>
          </cell>
        </row>
        <row r="3364">
          <cell r="C3364" t="str">
            <v>Pitimbu / PB</v>
          </cell>
        </row>
        <row r="3365">
          <cell r="C3365" t="str">
            <v>Pium / TO</v>
          </cell>
        </row>
        <row r="3366">
          <cell r="C3366" t="str">
            <v>Piúma / ES</v>
          </cell>
        </row>
        <row r="3367">
          <cell r="C3367" t="str">
            <v>Piumhi / MG</v>
          </cell>
        </row>
        <row r="3368">
          <cell r="C3368" t="str">
            <v>Placas / PA</v>
          </cell>
        </row>
        <row r="3369">
          <cell r="C3369" t="str">
            <v>Plácido de Castro / AC</v>
          </cell>
        </row>
        <row r="3370">
          <cell r="C3370" t="str">
            <v>Planaltina / GO</v>
          </cell>
        </row>
        <row r="3371">
          <cell r="C3371" t="str">
            <v>Planaltino / BA</v>
          </cell>
        </row>
        <row r="3372">
          <cell r="C3372" t="str">
            <v>Planalto / BA</v>
          </cell>
        </row>
        <row r="3373">
          <cell r="C3373" t="str">
            <v>Planalto / PR</v>
          </cell>
        </row>
        <row r="3374">
          <cell r="C3374" t="str">
            <v>Planalto / RS</v>
          </cell>
        </row>
        <row r="3375">
          <cell r="C3375" t="str">
            <v>Planalto / SP</v>
          </cell>
        </row>
        <row r="3376">
          <cell r="C3376" t="str">
            <v>Planalto Alegre / SC</v>
          </cell>
        </row>
        <row r="3377">
          <cell r="C3377" t="str">
            <v>Planalto da Serra / MT</v>
          </cell>
        </row>
        <row r="3378">
          <cell r="C3378" t="str">
            <v>Planura / MG</v>
          </cell>
        </row>
        <row r="3379">
          <cell r="C3379" t="str">
            <v>Platina / SP</v>
          </cell>
        </row>
        <row r="3380">
          <cell r="C3380" t="str">
            <v>Sete Lagoas / MG</v>
          </cell>
        </row>
        <row r="3381">
          <cell r="C3381" t="str">
            <v>Poção / PE</v>
          </cell>
        </row>
        <row r="3382">
          <cell r="C3382" t="str">
            <v>Alto Alegre do Maranhão / MA</v>
          </cell>
        </row>
        <row r="3383">
          <cell r="C3383" t="str">
            <v>Pocinhos / PB</v>
          </cell>
        </row>
        <row r="3384">
          <cell r="C3384" t="str">
            <v>Poço Dantas / PB</v>
          </cell>
        </row>
        <row r="3385">
          <cell r="C3385" t="str">
            <v>Poço das Antas / RS</v>
          </cell>
        </row>
        <row r="3386">
          <cell r="C3386" t="str">
            <v>Poço das Trincheiras / AL</v>
          </cell>
        </row>
        <row r="3387">
          <cell r="C3387" t="str">
            <v>Poço de José de Moura / PB</v>
          </cell>
        </row>
        <row r="3388">
          <cell r="C3388" t="str">
            <v>Poço Fundo / MG</v>
          </cell>
        </row>
        <row r="3389">
          <cell r="C3389" t="str">
            <v>Poço Redondo / SE</v>
          </cell>
        </row>
        <row r="3390">
          <cell r="C3390" t="str">
            <v>Poço Verde / SE</v>
          </cell>
        </row>
        <row r="3391">
          <cell r="C3391" t="str">
            <v>Poconé / MT</v>
          </cell>
        </row>
        <row r="3392">
          <cell r="C3392" t="str">
            <v>Divinésia / MG</v>
          </cell>
        </row>
        <row r="3393">
          <cell r="C3393" t="str">
            <v>Perdizes / MG</v>
          </cell>
        </row>
        <row r="3394">
          <cell r="C3394" t="str">
            <v>Pojuca / BA</v>
          </cell>
        </row>
        <row r="3395">
          <cell r="C3395" t="str">
            <v>Poloni / SP</v>
          </cell>
        </row>
        <row r="3396">
          <cell r="C3396" t="str">
            <v>Alpercata / MG</v>
          </cell>
        </row>
        <row r="3397">
          <cell r="C3397" t="str">
            <v>Pombos / PE</v>
          </cell>
        </row>
        <row r="3398">
          <cell r="C3398" t="str">
            <v>Pedra Bonita / MG</v>
          </cell>
        </row>
        <row r="3399">
          <cell r="C3399" t="str">
            <v>Pompéia / SP</v>
          </cell>
        </row>
        <row r="3400">
          <cell r="C3400" t="str">
            <v>Pompéu / MG</v>
          </cell>
        </row>
        <row r="3401">
          <cell r="C3401" t="str">
            <v>Pongaí / SP</v>
          </cell>
        </row>
        <row r="3402">
          <cell r="C3402" t="str">
            <v>Ponta de Pedras / PA</v>
          </cell>
        </row>
        <row r="3403">
          <cell r="C3403" t="str">
            <v>Pardinho / SP</v>
          </cell>
        </row>
        <row r="3404">
          <cell r="C3404" t="str">
            <v>Cachoeiras de Macacu / RJ</v>
          </cell>
        </row>
        <row r="3405">
          <cell r="C3405" t="str">
            <v>Pontal / SP</v>
          </cell>
        </row>
        <row r="3406">
          <cell r="C3406" t="str">
            <v>Pontal do Araguaia / MT</v>
          </cell>
        </row>
        <row r="3407">
          <cell r="C3407" t="str">
            <v>Pontal do Paraná / PR</v>
          </cell>
        </row>
        <row r="3408">
          <cell r="C3408" t="str">
            <v>Pontalina / GO</v>
          </cell>
        </row>
        <row r="3409">
          <cell r="C3409" t="str">
            <v>Pontalinda / SP</v>
          </cell>
        </row>
        <row r="3410">
          <cell r="C3410" t="str">
            <v>Pontão / RS</v>
          </cell>
        </row>
        <row r="3411">
          <cell r="C3411" t="str">
            <v>Ponte Alta / SC</v>
          </cell>
        </row>
        <row r="3412">
          <cell r="C3412" t="str">
            <v>Ponte Alta do Norte / SC</v>
          </cell>
        </row>
        <row r="3413">
          <cell r="C3413" t="str">
            <v>Ponte Alta do Tocantins / TO</v>
          </cell>
        </row>
        <row r="3414">
          <cell r="C3414" t="str">
            <v>Ponte Branca / MT</v>
          </cell>
        </row>
        <row r="3415">
          <cell r="C3415" t="str">
            <v>Conceição do Pará / MG</v>
          </cell>
        </row>
        <row r="3416">
          <cell r="C3416" t="str">
            <v>Ponte Preta / RS</v>
          </cell>
        </row>
        <row r="3417">
          <cell r="C3417" t="str">
            <v>Ponte Serrada / SC</v>
          </cell>
        </row>
        <row r="3418">
          <cell r="C3418" t="str">
            <v>Pontes e Lacerda / MT</v>
          </cell>
        </row>
        <row r="3419">
          <cell r="C3419" t="str">
            <v>Pontes Gestal / SP</v>
          </cell>
        </row>
        <row r="3420">
          <cell r="C3420" t="str">
            <v>Mogi das Cruzes / SP</v>
          </cell>
        </row>
        <row r="3421">
          <cell r="C3421" t="str">
            <v>Ponto Chique / MG</v>
          </cell>
        </row>
        <row r="3422">
          <cell r="C3422" t="str">
            <v>Ponto dos Volantes / MG</v>
          </cell>
        </row>
        <row r="3423">
          <cell r="C3423" t="str">
            <v>Ponto Novo / BA</v>
          </cell>
        </row>
        <row r="3424">
          <cell r="C3424" t="str">
            <v>Populina / SP</v>
          </cell>
        </row>
        <row r="3425">
          <cell r="C3425" t="str">
            <v>Porangaba / SP</v>
          </cell>
        </row>
        <row r="3426">
          <cell r="C3426" t="str">
            <v>Porangatu / GO</v>
          </cell>
        </row>
        <row r="3427">
          <cell r="C3427" t="str">
            <v>Porciúncula / RJ</v>
          </cell>
        </row>
        <row r="3428">
          <cell r="C3428" t="str">
            <v>Porecatu / PR</v>
          </cell>
        </row>
        <row r="3429">
          <cell r="C3429" t="str">
            <v>Portalegre / RN</v>
          </cell>
        </row>
        <row r="3430">
          <cell r="C3430" t="str">
            <v>Rio Branco / AC</v>
          </cell>
        </row>
        <row r="3431">
          <cell r="C3431" t="str">
            <v>Porteirão / GO</v>
          </cell>
        </row>
        <row r="3432">
          <cell r="C3432" t="str">
            <v>Porteiras / CE</v>
          </cell>
        </row>
        <row r="3433">
          <cell r="C3433" t="str">
            <v>Porteirinha / MG</v>
          </cell>
        </row>
        <row r="3434">
          <cell r="C3434" t="str">
            <v>Portel / PA</v>
          </cell>
        </row>
        <row r="3435">
          <cell r="C3435" t="str">
            <v>Portelândia / GO</v>
          </cell>
        </row>
        <row r="3436">
          <cell r="C3436" t="str">
            <v>Porto / PI</v>
          </cell>
        </row>
        <row r="3437">
          <cell r="C3437" t="str">
            <v>Porto Acre / AC</v>
          </cell>
        </row>
        <row r="3438">
          <cell r="C3438" t="str">
            <v>Fernandópolis / SP</v>
          </cell>
        </row>
        <row r="3439">
          <cell r="C3439" t="str">
            <v>Porto Alegre do Norte / MT</v>
          </cell>
        </row>
        <row r="3440">
          <cell r="C3440" t="str">
            <v>Porto Alegre do Piauí / PI</v>
          </cell>
        </row>
        <row r="3441">
          <cell r="C3441" t="str">
            <v>Porto Alegre do Tocantins / TO</v>
          </cell>
        </row>
        <row r="3442">
          <cell r="C3442" t="str">
            <v>Porto Amazonas / PR</v>
          </cell>
        </row>
        <row r="3443">
          <cell r="C3443" t="str">
            <v>Porto Barreiro / PR</v>
          </cell>
        </row>
        <row r="3444">
          <cell r="C3444" t="str">
            <v>Porto Belo / SC</v>
          </cell>
        </row>
        <row r="3445">
          <cell r="C3445" t="str">
            <v>Porto da Folha / SE</v>
          </cell>
        </row>
        <row r="3446">
          <cell r="C3446" t="str">
            <v>Rio Novo do Sul / ES</v>
          </cell>
        </row>
        <row r="3447">
          <cell r="C3447" t="str">
            <v>Porto de Pedras / AL</v>
          </cell>
        </row>
        <row r="3448">
          <cell r="C3448" t="str">
            <v>Campestre / AL</v>
          </cell>
        </row>
        <row r="3449">
          <cell r="C3449" t="str">
            <v>Porto dos Gaúchos / MT</v>
          </cell>
        </row>
        <row r="3450">
          <cell r="C3450" t="str">
            <v>Florianópolis / SC</v>
          </cell>
        </row>
        <row r="3451">
          <cell r="C3451" t="str">
            <v>Pirapora / MG</v>
          </cell>
        </row>
        <row r="3452">
          <cell r="C3452" t="str">
            <v>Santa Quitéria do Maranhão / MA</v>
          </cell>
        </row>
        <row r="3453">
          <cell r="C3453" t="str">
            <v>Porto Grande / AP</v>
          </cell>
        </row>
        <row r="3454">
          <cell r="C3454" t="str">
            <v>Potim / SP</v>
          </cell>
        </row>
        <row r="3455">
          <cell r="C3455" t="str">
            <v>Porto Mauá / RS</v>
          </cell>
        </row>
        <row r="3456">
          <cell r="C3456" t="str">
            <v>Porto Murtinho / MS</v>
          </cell>
        </row>
        <row r="3457">
          <cell r="C3457" t="str">
            <v>Porto Nacional / TO</v>
          </cell>
        </row>
        <row r="3458">
          <cell r="C3458" t="str">
            <v>Porto Real / RJ</v>
          </cell>
        </row>
        <row r="3459">
          <cell r="C3459" t="str">
            <v>Porto Rico / PR</v>
          </cell>
        </row>
        <row r="3460">
          <cell r="C3460" t="str">
            <v>Itinga do Maranhão / MA</v>
          </cell>
        </row>
        <row r="3461">
          <cell r="C3461" t="str">
            <v>Porto União / SC</v>
          </cell>
        </row>
        <row r="3462">
          <cell r="C3462" t="str">
            <v>Porto Velho / RO</v>
          </cell>
        </row>
        <row r="3463">
          <cell r="C3463" t="str">
            <v>Porto Vera Cruz / RS</v>
          </cell>
        </row>
        <row r="3464">
          <cell r="C3464" t="str">
            <v>Porto Vitória / PR</v>
          </cell>
        </row>
        <row r="3465">
          <cell r="C3465" t="str">
            <v>Porto Walter / AC</v>
          </cell>
        </row>
        <row r="3466">
          <cell r="C3466" t="str">
            <v>Bom Jardim da Serra / SC</v>
          </cell>
        </row>
        <row r="3467">
          <cell r="C3467" t="str">
            <v>Posse / GO</v>
          </cell>
        </row>
        <row r="3468">
          <cell r="C3468" t="str">
            <v>Poté / MG</v>
          </cell>
        </row>
        <row r="3469">
          <cell r="C3469" t="str">
            <v>Rolante / RS</v>
          </cell>
        </row>
        <row r="3470">
          <cell r="C3470" t="str">
            <v>Potirendaba / SP</v>
          </cell>
        </row>
        <row r="3471">
          <cell r="C3471" t="str">
            <v>Olímpia / SP</v>
          </cell>
        </row>
        <row r="3472">
          <cell r="C3472" t="str">
            <v>Pouso Alto / MG</v>
          </cell>
        </row>
        <row r="3473">
          <cell r="C3473" t="str">
            <v>Pouso Novo / RS</v>
          </cell>
        </row>
        <row r="3474">
          <cell r="C3474" t="str">
            <v>Pouso Redondo / SC</v>
          </cell>
        </row>
        <row r="3475">
          <cell r="C3475" t="str">
            <v>Pracinha / SP</v>
          </cell>
        </row>
        <row r="3476">
          <cell r="C3476" t="str">
            <v>Pracuúba / AP</v>
          </cell>
        </row>
        <row r="3477">
          <cell r="C3477" t="str">
            <v>Prado / BA</v>
          </cell>
        </row>
        <row r="3478">
          <cell r="C3478" t="str">
            <v>Prado Ferreira / PR</v>
          </cell>
        </row>
        <row r="3479">
          <cell r="C3479" t="str">
            <v>Pradópolis / SP</v>
          </cell>
        </row>
        <row r="3480">
          <cell r="C3480" t="str">
            <v>Praia Grande / SC</v>
          </cell>
        </row>
        <row r="3481">
          <cell r="C3481" t="str">
            <v>Praia Grande / SP</v>
          </cell>
        </row>
        <row r="3482">
          <cell r="C3482" t="str">
            <v>Prainha / PA</v>
          </cell>
        </row>
        <row r="3483">
          <cell r="C3483" t="str">
            <v>Pranchita / PR</v>
          </cell>
        </row>
        <row r="3484">
          <cell r="C3484" t="str">
            <v>Prata / MG</v>
          </cell>
        </row>
        <row r="3485">
          <cell r="C3485" t="str">
            <v>Prata / PB</v>
          </cell>
        </row>
        <row r="3486">
          <cell r="C3486" t="str">
            <v>Prata do Piauí / PI</v>
          </cell>
        </row>
        <row r="3487">
          <cell r="C3487" t="str">
            <v>Pratânia / SP</v>
          </cell>
        </row>
        <row r="3488">
          <cell r="C3488" t="str">
            <v>Pratápolis / MG</v>
          </cell>
        </row>
        <row r="3489">
          <cell r="C3489" t="str">
            <v>Pratinha / MG</v>
          </cell>
        </row>
        <row r="3490">
          <cell r="C3490" t="str">
            <v>Presidente Alves / SP</v>
          </cell>
        </row>
        <row r="3491">
          <cell r="C3491" t="str">
            <v>Manaus / AM</v>
          </cell>
        </row>
        <row r="3492">
          <cell r="C3492" t="str">
            <v>Presidente Bernardes / SP</v>
          </cell>
        </row>
        <row r="3493">
          <cell r="C3493" t="str">
            <v>Presidente Castello Branco / SC</v>
          </cell>
        </row>
        <row r="3494">
          <cell r="C3494" t="str">
            <v>Presidente Castelo Branco / PR</v>
          </cell>
        </row>
        <row r="3495">
          <cell r="C3495" t="str">
            <v>Presidente Dutra / BA</v>
          </cell>
        </row>
        <row r="3496">
          <cell r="C3496" t="str">
            <v>Trizidela do Vale / MA</v>
          </cell>
        </row>
        <row r="3497">
          <cell r="C3497" t="str">
            <v>Presidente Epitácio / SP</v>
          </cell>
        </row>
        <row r="3498">
          <cell r="C3498" t="str">
            <v>Presidente Figueiredo / AM</v>
          </cell>
        </row>
        <row r="3499">
          <cell r="C3499" t="str">
            <v>Presidente Getúlio / SC</v>
          </cell>
        </row>
        <row r="3500">
          <cell r="C3500" t="str">
            <v>Buriti Bravo / MA</v>
          </cell>
        </row>
        <row r="3501">
          <cell r="C3501" t="str">
            <v>São João Evangelista / MG</v>
          </cell>
        </row>
        <row r="3502">
          <cell r="C3502" t="str">
            <v>Itaquaquecetuba / SP</v>
          </cell>
        </row>
        <row r="3503">
          <cell r="C3503" t="str">
            <v>Presidente Kennedy / TO</v>
          </cell>
        </row>
        <row r="3504">
          <cell r="C3504" t="str">
            <v>Presidente Kubitschek / MG</v>
          </cell>
        </row>
        <row r="3505">
          <cell r="C3505" t="str">
            <v>Presidente Lucena / RS</v>
          </cell>
        </row>
        <row r="3506">
          <cell r="C3506" t="str">
            <v>Pio XII / MA</v>
          </cell>
        </row>
        <row r="3507">
          <cell r="C3507" t="str">
            <v>Presidente Médici / RO</v>
          </cell>
        </row>
        <row r="3508">
          <cell r="C3508" t="str">
            <v>Presidente Olegário / MG</v>
          </cell>
        </row>
        <row r="3509">
          <cell r="C3509" t="str">
            <v>Presidente Prudente / SP</v>
          </cell>
        </row>
        <row r="3510">
          <cell r="C3510" t="str">
            <v>Peritoró / MA</v>
          </cell>
        </row>
        <row r="3511">
          <cell r="C3511" t="str">
            <v>Presidente Tancredo Neves / BA</v>
          </cell>
        </row>
        <row r="3512">
          <cell r="C3512" t="str">
            <v>Pastos Bons / MA</v>
          </cell>
        </row>
        <row r="3513">
          <cell r="C3513" t="str">
            <v>Presidente Venceslau / SP</v>
          </cell>
        </row>
        <row r="3514">
          <cell r="C3514" t="str">
            <v>Primavera de Rondônia / RO</v>
          </cell>
        </row>
        <row r="3515">
          <cell r="C3515" t="str">
            <v>Primavera do Leste / MT</v>
          </cell>
        </row>
        <row r="3516">
          <cell r="C3516" t="str">
            <v>Governador Edison Lobão / MA</v>
          </cell>
        </row>
        <row r="3517">
          <cell r="C3517" t="str">
            <v>Primeiro de Maio / PR</v>
          </cell>
        </row>
        <row r="3518">
          <cell r="C3518" t="str">
            <v>Princesa / SC</v>
          </cell>
        </row>
        <row r="3519">
          <cell r="C3519" t="str">
            <v>Professor Jamil / GO</v>
          </cell>
        </row>
        <row r="3520">
          <cell r="C3520" t="str">
            <v>Progresso / RS</v>
          </cell>
        </row>
        <row r="3521">
          <cell r="C3521" t="str">
            <v>Promissão / SP</v>
          </cell>
        </row>
        <row r="3522">
          <cell r="C3522" t="str">
            <v>Presidente Bernardes / MG</v>
          </cell>
        </row>
        <row r="3523">
          <cell r="C3523" t="str">
            <v>Protásio Alves / RS</v>
          </cell>
        </row>
        <row r="3524">
          <cell r="C3524" t="str">
            <v>Prudente de Morais / MG</v>
          </cell>
        </row>
        <row r="3525">
          <cell r="C3525" t="str">
            <v>Prudentópolis / PR</v>
          </cell>
        </row>
        <row r="3526">
          <cell r="C3526" t="str">
            <v>Pugmil / TO</v>
          </cell>
        </row>
        <row r="3527">
          <cell r="C3527" t="str">
            <v>Putinga / RS</v>
          </cell>
        </row>
        <row r="3528">
          <cell r="C3528" t="str">
            <v>Quadra / SP</v>
          </cell>
        </row>
        <row r="3529">
          <cell r="C3529" t="str">
            <v>Quaraí / RS</v>
          </cell>
        </row>
        <row r="3530">
          <cell r="C3530" t="str">
            <v>Quartel Geral / MG</v>
          </cell>
        </row>
        <row r="3531">
          <cell r="C3531" t="str">
            <v>Quarto Centenário / PR</v>
          </cell>
        </row>
        <row r="3532">
          <cell r="C3532" t="str">
            <v>Quatiguá / PR</v>
          </cell>
        </row>
        <row r="3533">
          <cell r="C3533" t="str">
            <v>Quatipuru / PA</v>
          </cell>
        </row>
        <row r="3534">
          <cell r="C3534" t="str">
            <v>Quatis / RJ</v>
          </cell>
        </row>
        <row r="3535">
          <cell r="C3535" t="str">
            <v>São Simão / SP</v>
          </cell>
        </row>
        <row r="3536">
          <cell r="C3536" t="str">
            <v>Quatro Pontes / PR</v>
          </cell>
        </row>
        <row r="3537">
          <cell r="C3537" t="str">
            <v>Rio das Pedras / SP</v>
          </cell>
        </row>
        <row r="3538">
          <cell r="C3538" t="str">
            <v>Jandira / SP</v>
          </cell>
        </row>
        <row r="3539">
          <cell r="C3539" t="str">
            <v>Queimada Nova / PI</v>
          </cell>
        </row>
        <row r="3540">
          <cell r="C3540" t="str">
            <v>Queimadas / BA</v>
          </cell>
        </row>
        <row r="3541">
          <cell r="C3541" t="str">
            <v>Queimadas / PB</v>
          </cell>
        </row>
        <row r="3542">
          <cell r="C3542" t="str">
            <v>Queimados / RJ</v>
          </cell>
        </row>
        <row r="3543">
          <cell r="C3543" t="str">
            <v>Queluz / SP</v>
          </cell>
        </row>
        <row r="3544">
          <cell r="C3544" t="str">
            <v>Queluzito / MG</v>
          </cell>
        </row>
        <row r="3545">
          <cell r="C3545" t="str">
            <v>Querência / MT</v>
          </cell>
        </row>
        <row r="3546">
          <cell r="C3546" t="str">
            <v>Querência do Norte / PR</v>
          </cell>
        </row>
        <row r="3547">
          <cell r="C3547" t="str">
            <v>Quevedos / RS</v>
          </cell>
        </row>
        <row r="3548">
          <cell r="C3548" t="str">
            <v>Quijingue / BA</v>
          </cell>
        </row>
        <row r="3549">
          <cell r="C3549" t="str">
            <v>Quilombo / SC</v>
          </cell>
        </row>
        <row r="3550">
          <cell r="C3550" t="str">
            <v>Quinta do Sol / PR</v>
          </cell>
        </row>
        <row r="3551">
          <cell r="C3551" t="str">
            <v>Quintana / SP</v>
          </cell>
        </row>
        <row r="3552">
          <cell r="C3552" t="str">
            <v>Quinze de Novembro / RS</v>
          </cell>
        </row>
        <row r="3553">
          <cell r="C3553" t="str">
            <v>Quipapá / PE</v>
          </cell>
        </row>
        <row r="3554">
          <cell r="C3554" t="str">
            <v>Quirinópolis / GO</v>
          </cell>
        </row>
        <row r="3555">
          <cell r="C3555" t="str">
            <v>Brasília de Minas / MG</v>
          </cell>
        </row>
        <row r="3556">
          <cell r="C3556" t="str">
            <v>Quitandinha / PR</v>
          </cell>
        </row>
        <row r="3557">
          <cell r="C3557" t="str">
            <v>Quiterianópolis / CE</v>
          </cell>
        </row>
        <row r="3558">
          <cell r="C3558" t="str">
            <v>Quixaba / PB</v>
          </cell>
        </row>
        <row r="3559">
          <cell r="C3559" t="str">
            <v>Quixaba / PE</v>
          </cell>
        </row>
        <row r="3560">
          <cell r="C3560" t="str">
            <v>Quixabeira / BA</v>
          </cell>
        </row>
        <row r="3561">
          <cell r="C3561" t="str">
            <v>Quixadá / CE</v>
          </cell>
        </row>
        <row r="3562">
          <cell r="C3562" t="str">
            <v>Quixelô / CE</v>
          </cell>
        </row>
        <row r="3563">
          <cell r="C3563" t="str">
            <v>Quixeré / CE</v>
          </cell>
        </row>
        <row r="3564">
          <cell r="C3564" t="str">
            <v>Rafael Fernandes / RN</v>
          </cell>
        </row>
        <row r="3565">
          <cell r="C3565" t="str">
            <v>Rafael Godeiro / RN</v>
          </cell>
        </row>
        <row r="3566">
          <cell r="C3566" t="str">
            <v>Rafard / SP</v>
          </cell>
        </row>
        <row r="3567">
          <cell r="C3567" t="str">
            <v>Ramilândia / PR</v>
          </cell>
        </row>
        <row r="3568">
          <cell r="C3568" t="str">
            <v>Rancharia / SP</v>
          </cell>
        </row>
        <row r="3569">
          <cell r="C3569" t="str">
            <v>Rancho Alegre / PR</v>
          </cell>
        </row>
        <row r="3570">
          <cell r="C3570" t="str">
            <v>Rancho Alegre D Oeste / PR</v>
          </cell>
        </row>
        <row r="3571">
          <cell r="C3571" t="str">
            <v>Rancho Queimado / SC</v>
          </cell>
        </row>
        <row r="3572">
          <cell r="C3572" t="str">
            <v>Esperantinópolis / MA</v>
          </cell>
        </row>
        <row r="3573">
          <cell r="C3573" t="str">
            <v>Raposos / MG</v>
          </cell>
        </row>
        <row r="3574">
          <cell r="C3574" t="str">
            <v>Raul Soares / MG</v>
          </cell>
        </row>
        <row r="3575">
          <cell r="C3575" t="str">
            <v>Santana do Paraíso / MG</v>
          </cell>
        </row>
        <row r="3576">
          <cell r="C3576" t="str">
            <v>Rebouças / PR</v>
          </cell>
        </row>
        <row r="3577">
          <cell r="C3577" t="str">
            <v>Iracemápolis / SP</v>
          </cell>
        </row>
        <row r="3578">
          <cell r="C3578" t="str">
            <v>Tubarão / SC</v>
          </cell>
        </row>
        <row r="3579">
          <cell r="C3579" t="str">
            <v>Recursolândia / TO</v>
          </cell>
        </row>
        <row r="3580">
          <cell r="C3580" t="str">
            <v>Redenção / CE</v>
          </cell>
        </row>
        <row r="3581">
          <cell r="C3581" t="str">
            <v>Redenção / PA</v>
          </cell>
        </row>
        <row r="3582">
          <cell r="C3582" t="str">
            <v>Redenção da Serra / SP</v>
          </cell>
        </row>
        <row r="3583">
          <cell r="C3583" t="str">
            <v>Redenção do Gurguéia / PI</v>
          </cell>
        </row>
        <row r="3584">
          <cell r="C3584" t="str">
            <v>Redentora / RS</v>
          </cell>
        </row>
        <row r="3585">
          <cell r="C3585" t="str">
            <v>Reduto / MG</v>
          </cell>
        </row>
        <row r="3586">
          <cell r="C3586" t="str">
            <v>Regeneração / PI</v>
          </cell>
        </row>
        <row r="3587">
          <cell r="C3587" t="str">
            <v>Regente Feijó / SP</v>
          </cell>
        </row>
        <row r="3588">
          <cell r="C3588" t="str">
            <v>Reginópolis / SP</v>
          </cell>
        </row>
        <row r="3589">
          <cell r="C3589" t="str">
            <v>Registro / SP</v>
          </cell>
        </row>
        <row r="3590">
          <cell r="C3590" t="str">
            <v>Relvado / RS</v>
          </cell>
        </row>
        <row r="3591">
          <cell r="C3591" t="str">
            <v>Remígio / PB</v>
          </cell>
        </row>
        <row r="3592">
          <cell r="C3592" t="str">
            <v>Renascença / PR</v>
          </cell>
        </row>
        <row r="3593">
          <cell r="C3593" t="str">
            <v>Resende / RJ</v>
          </cell>
        </row>
        <row r="3594">
          <cell r="C3594" t="str">
            <v>Resende Costa / MG</v>
          </cell>
        </row>
        <row r="3595">
          <cell r="C3595" t="str">
            <v>Reserva / PR</v>
          </cell>
        </row>
        <row r="3596">
          <cell r="C3596" t="str">
            <v>Reserva do Cabaçal / MT</v>
          </cell>
        </row>
        <row r="3597">
          <cell r="C3597" t="str">
            <v>Reserva do Iguaçu / PR</v>
          </cell>
        </row>
        <row r="3598">
          <cell r="C3598" t="str">
            <v>Resplendor / MG</v>
          </cell>
        </row>
        <row r="3599">
          <cell r="C3599" t="str">
            <v>Ressaquinha / MG</v>
          </cell>
        </row>
        <row r="3600">
          <cell r="C3600" t="str">
            <v>Restinga / SP</v>
          </cell>
        </row>
        <row r="3601">
          <cell r="C3601" t="str">
            <v>Restinga Sêca / RS</v>
          </cell>
        </row>
        <row r="3602">
          <cell r="C3602" t="str">
            <v>Paraibano / MA</v>
          </cell>
        </row>
        <row r="3603">
          <cell r="C3603" t="str">
            <v>Riachão / PB</v>
          </cell>
        </row>
        <row r="3604">
          <cell r="C3604" t="str">
            <v>Luminárias / MG</v>
          </cell>
        </row>
        <row r="3605">
          <cell r="C3605" t="str">
            <v>Riachão do Dantas / SE</v>
          </cell>
        </row>
        <row r="3606">
          <cell r="C3606" t="str">
            <v>Riachão do Jacuípe / BA</v>
          </cell>
        </row>
        <row r="3607">
          <cell r="C3607" t="str">
            <v>Riachinho / MG</v>
          </cell>
        </row>
        <row r="3608">
          <cell r="C3608" t="str">
            <v>Riachinho / TO</v>
          </cell>
        </row>
        <row r="3609">
          <cell r="C3609" t="str">
            <v>Riacho da Cruz / RN</v>
          </cell>
        </row>
        <row r="3610">
          <cell r="C3610" t="str">
            <v>Passos / MG</v>
          </cell>
        </row>
        <row r="3611">
          <cell r="C3611" t="str">
            <v>Riacho de Santana / BA</v>
          </cell>
        </row>
        <row r="3612">
          <cell r="C3612" t="str">
            <v>Riacho de Santana / RN</v>
          </cell>
        </row>
        <row r="3613">
          <cell r="C3613" t="str">
            <v>Riacho de Santo Antônio / PB</v>
          </cell>
        </row>
        <row r="3614">
          <cell r="C3614" t="str">
            <v>Riacho dos Cavalos / PB</v>
          </cell>
        </row>
        <row r="3615">
          <cell r="C3615" t="str">
            <v>Riacho dos Machados / MG</v>
          </cell>
        </row>
        <row r="3616">
          <cell r="C3616" t="str">
            <v>Riacho Frio / PI</v>
          </cell>
        </row>
        <row r="3617">
          <cell r="C3617" t="str">
            <v>Santo Antônio de Posse / SP</v>
          </cell>
        </row>
        <row r="3618">
          <cell r="C3618" t="str">
            <v>Rianápolis / GO</v>
          </cell>
        </row>
        <row r="3619">
          <cell r="C3619" t="str">
            <v>Ribas do Rio Pardo / MS</v>
          </cell>
        </row>
        <row r="3620">
          <cell r="C3620" t="str">
            <v>Caçu / GO</v>
          </cell>
        </row>
        <row r="3621">
          <cell r="C3621" t="str">
            <v>Ribeira do Amparo / BA</v>
          </cell>
        </row>
        <row r="3622">
          <cell r="C3622" t="str">
            <v>Ribeira do Piauí / PI</v>
          </cell>
        </row>
        <row r="3623">
          <cell r="C3623" t="str">
            <v>Ribeira do Pombal / BA</v>
          </cell>
        </row>
        <row r="3624">
          <cell r="C3624" t="str">
            <v>Ribeirão / PE</v>
          </cell>
        </row>
        <row r="3625">
          <cell r="C3625" t="str">
            <v>Ribeirão Bonito / SP</v>
          </cell>
        </row>
        <row r="3626">
          <cell r="C3626" t="str">
            <v>Américo Brasiliense / SP</v>
          </cell>
        </row>
        <row r="3627">
          <cell r="C3627" t="str">
            <v>Ribeirão Cascalheira / MT</v>
          </cell>
        </row>
        <row r="3628">
          <cell r="C3628" t="str">
            <v>Ribeirão Corrente / SP</v>
          </cell>
        </row>
        <row r="3629">
          <cell r="C3629" t="str">
            <v>Tombos / MG</v>
          </cell>
        </row>
        <row r="3630">
          <cell r="C3630" t="str">
            <v>Ribeirão do Largo / BA</v>
          </cell>
        </row>
        <row r="3631">
          <cell r="C3631" t="str">
            <v>Ribeirão do Pinhal / PR</v>
          </cell>
        </row>
        <row r="3632">
          <cell r="C3632" t="str">
            <v>Ribeirão do Sul / SP</v>
          </cell>
        </row>
        <row r="3633">
          <cell r="C3633" t="str">
            <v>Ribeirão Grande / SP</v>
          </cell>
        </row>
        <row r="3634">
          <cell r="C3634" t="str">
            <v>Ribeirão Pires / SP</v>
          </cell>
        </row>
        <row r="3635">
          <cell r="C3635" t="str">
            <v>Água Doce do Norte / ES</v>
          </cell>
        </row>
        <row r="3636">
          <cell r="C3636" t="str">
            <v>Catanduva / SP</v>
          </cell>
        </row>
        <row r="3637">
          <cell r="C3637" t="str">
            <v>Ribeirãozinho / MT</v>
          </cell>
        </row>
        <row r="3638">
          <cell r="C3638" t="str">
            <v>Ribeiro Gonçalves / PI</v>
          </cell>
        </row>
        <row r="3639">
          <cell r="C3639" t="str">
            <v>Ribeirópolis / SE</v>
          </cell>
        </row>
        <row r="3640">
          <cell r="C3640" t="str">
            <v>Rifaina / SP</v>
          </cell>
        </row>
        <row r="3641">
          <cell r="C3641" t="str">
            <v>Rincão / SP</v>
          </cell>
        </row>
        <row r="3642">
          <cell r="C3642" t="str">
            <v>Rinópolis / SP</v>
          </cell>
        </row>
        <row r="3643">
          <cell r="C3643" t="str">
            <v>Rio Acima / MG</v>
          </cell>
        </row>
        <row r="3644">
          <cell r="C3644" t="str">
            <v>Barão de Antonina / SP</v>
          </cell>
        </row>
        <row r="3645">
          <cell r="C3645" t="str">
            <v>Baependi / MG</v>
          </cell>
        </row>
        <row r="3646">
          <cell r="C3646" t="str">
            <v>Rio Bom / PR</v>
          </cell>
        </row>
        <row r="3647">
          <cell r="C3647" t="str">
            <v>Rio Bonito / RJ</v>
          </cell>
        </row>
        <row r="3648">
          <cell r="C3648" t="str">
            <v>Rio Bonito do Iguaçu / PR</v>
          </cell>
        </row>
        <row r="3649">
          <cell r="C3649" t="str">
            <v>Joanésia / MG</v>
          </cell>
        </row>
        <row r="3650">
          <cell r="C3650" t="str">
            <v>Rio Branco / MT</v>
          </cell>
        </row>
        <row r="3651">
          <cell r="C3651" t="str">
            <v>Itanhomi / MG</v>
          </cell>
        </row>
        <row r="3652">
          <cell r="C3652" t="str">
            <v>Rio Brilhante / MS</v>
          </cell>
        </row>
        <row r="3653">
          <cell r="C3653" t="str">
            <v>Rio Casca / MG</v>
          </cell>
        </row>
        <row r="3654">
          <cell r="C3654" t="str">
            <v>Rio Claro / RJ</v>
          </cell>
        </row>
        <row r="3655">
          <cell r="C3655" t="str">
            <v>Rio Claro / SP</v>
          </cell>
        </row>
        <row r="3656">
          <cell r="C3656" t="str">
            <v>Rio da Conceição / TO</v>
          </cell>
        </row>
        <row r="3657">
          <cell r="C3657" t="str">
            <v>Rio das Antas / SC</v>
          </cell>
        </row>
        <row r="3658">
          <cell r="C3658" t="str">
            <v>Rio das Flores / RJ</v>
          </cell>
        </row>
        <row r="3659">
          <cell r="C3659" t="str">
            <v>Alfredo Chaves / ES</v>
          </cell>
        </row>
        <row r="3660">
          <cell r="C3660" t="str">
            <v>Juruaia / MG</v>
          </cell>
        </row>
        <row r="3661">
          <cell r="C3661" t="str">
            <v>Rio de Janeiro / RJ</v>
          </cell>
        </row>
        <row r="3662">
          <cell r="C3662" t="str">
            <v>Rio do Campo / SC</v>
          </cell>
        </row>
        <row r="3663">
          <cell r="C3663" t="str">
            <v>Uchoa / SP</v>
          </cell>
        </row>
        <row r="3664">
          <cell r="C3664" t="str">
            <v>Rio do Pires / BA</v>
          </cell>
        </row>
        <row r="3665">
          <cell r="C3665" t="str">
            <v>Rio do Prado / MG</v>
          </cell>
        </row>
        <row r="3666">
          <cell r="C3666" t="str">
            <v>Rio do Sul / SC</v>
          </cell>
        </row>
        <row r="3667">
          <cell r="C3667" t="str">
            <v>Elias Fausto / SP</v>
          </cell>
        </row>
        <row r="3668">
          <cell r="C3668" t="str">
            <v>Rio dos Cedros / SC</v>
          </cell>
        </row>
        <row r="3669">
          <cell r="C3669" t="str">
            <v>Rio dos Índios / RS</v>
          </cell>
        </row>
        <row r="3670">
          <cell r="C3670" t="str">
            <v>Rio Espera / MG</v>
          </cell>
        </row>
        <row r="3671">
          <cell r="C3671" t="str">
            <v>Rio Formoso / PE</v>
          </cell>
        </row>
        <row r="3672">
          <cell r="C3672" t="str">
            <v>Rio Fortuna / SC</v>
          </cell>
        </row>
        <row r="3673">
          <cell r="C3673" t="str">
            <v>Rio Grande / RS</v>
          </cell>
        </row>
        <row r="3674">
          <cell r="C3674" t="str">
            <v>Rio Grande da Serra / SP</v>
          </cell>
        </row>
        <row r="3675">
          <cell r="C3675" t="str">
            <v>Rio Grande do Piauí / PI</v>
          </cell>
        </row>
        <row r="3676">
          <cell r="C3676" t="str">
            <v>Rio Largo / AL</v>
          </cell>
        </row>
        <row r="3677">
          <cell r="C3677" t="str">
            <v>Rio Manso / MG</v>
          </cell>
        </row>
        <row r="3678">
          <cell r="C3678" t="str">
            <v>Santa Gertrudes / SP</v>
          </cell>
        </row>
        <row r="3679">
          <cell r="C3679" t="str">
            <v>Rio Negro / MS</v>
          </cell>
        </row>
        <row r="3680">
          <cell r="C3680" t="str">
            <v>Bom Despacho / MG</v>
          </cell>
        </row>
        <row r="3681">
          <cell r="C3681" t="str">
            <v>Rio Novo / MG</v>
          </cell>
        </row>
        <row r="3682">
          <cell r="C3682" t="str">
            <v>Rio Branco do Sul / PR</v>
          </cell>
        </row>
        <row r="3683">
          <cell r="C3683" t="str">
            <v>Rio Paranaíba / MG</v>
          </cell>
        </row>
        <row r="3684">
          <cell r="C3684" t="str">
            <v>Rio Pardo / RS</v>
          </cell>
        </row>
        <row r="3685">
          <cell r="C3685" t="str">
            <v>Quebrangulo / AL</v>
          </cell>
        </row>
        <row r="3686">
          <cell r="C3686" t="str">
            <v>Ajuricaba / RS</v>
          </cell>
        </row>
        <row r="3687">
          <cell r="C3687" t="str">
            <v>Monjolos / MG</v>
          </cell>
        </row>
        <row r="3688">
          <cell r="C3688" t="str">
            <v>Laje do Muriaé / RJ</v>
          </cell>
        </row>
        <row r="3689">
          <cell r="C3689" t="str">
            <v>Rio Preto da Eva / AM</v>
          </cell>
        </row>
        <row r="3690">
          <cell r="C3690" t="str">
            <v>Rio Quente / GO</v>
          </cell>
        </row>
        <row r="3691">
          <cell r="C3691" t="str">
            <v>Rio Real / BA</v>
          </cell>
        </row>
        <row r="3692">
          <cell r="C3692" t="str">
            <v>Rio Rufino / SC</v>
          </cell>
        </row>
        <row r="3693">
          <cell r="C3693" t="str">
            <v>Rio Tinto / PB</v>
          </cell>
        </row>
        <row r="3694">
          <cell r="C3694" t="str">
            <v>Rio Verde / GO</v>
          </cell>
        </row>
        <row r="3695">
          <cell r="C3695" t="str">
            <v>Rio Verde de Mato Grosso / MS</v>
          </cell>
        </row>
        <row r="3696">
          <cell r="C3696" t="str">
            <v>Riolândia / SP</v>
          </cell>
        </row>
        <row r="3697">
          <cell r="C3697" t="str">
            <v>Riozinho / RS</v>
          </cell>
        </row>
        <row r="3698">
          <cell r="C3698" t="str">
            <v>Riqueza / SC</v>
          </cell>
        </row>
        <row r="3699">
          <cell r="C3699" t="str">
            <v>Ritápolis / MG</v>
          </cell>
        </row>
        <row r="3700">
          <cell r="C3700" t="str">
            <v>Mataraca / PB</v>
          </cell>
        </row>
        <row r="3701">
          <cell r="C3701" t="str">
            <v>Roca Sales / RS</v>
          </cell>
        </row>
        <row r="3702">
          <cell r="C3702" t="str">
            <v>Rochedo / MS</v>
          </cell>
        </row>
        <row r="3703">
          <cell r="C3703" t="str">
            <v>Rochedo de Minas / MG</v>
          </cell>
        </row>
        <row r="3704">
          <cell r="C3704" t="str">
            <v>Rodeio / SC</v>
          </cell>
        </row>
        <row r="3705">
          <cell r="C3705" t="str">
            <v>Rodeio Bonito / RS</v>
          </cell>
        </row>
        <row r="3706">
          <cell r="C3706" t="str">
            <v>Rodeiro / MG</v>
          </cell>
        </row>
        <row r="3707">
          <cell r="C3707" t="str">
            <v>Rodelas / BA</v>
          </cell>
        </row>
        <row r="3708">
          <cell r="C3708" t="str">
            <v>Rodrigues Alves / AC</v>
          </cell>
        </row>
        <row r="3709">
          <cell r="C3709" t="str">
            <v>Rolador / RS</v>
          </cell>
        </row>
        <row r="3710">
          <cell r="C3710" t="str">
            <v>Rolândia / PR</v>
          </cell>
        </row>
        <row r="3711">
          <cell r="C3711" t="str">
            <v>Ipojuca / PE</v>
          </cell>
        </row>
        <row r="3712">
          <cell r="C3712" t="str">
            <v>Rolim de Moura / RO</v>
          </cell>
        </row>
        <row r="3713">
          <cell r="C3713" t="str">
            <v>Romaria / MG</v>
          </cell>
        </row>
        <row r="3714">
          <cell r="C3714" t="str">
            <v>Romelândia / SC</v>
          </cell>
        </row>
        <row r="3715">
          <cell r="C3715" t="str">
            <v>Roncador / PR</v>
          </cell>
        </row>
        <row r="3716">
          <cell r="C3716" t="str">
            <v>Ronda Alta / RS</v>
          </cell>
        </row>
        <row r="3717">
          <cell r="C3717" t="str">
            <v>Rondinha / RS</v>
          </cell>
        </row>
        <row r="3718">
          <cell r="C3718" t="str">
            <v>Rondolândia / MT</v>
          </cell>
        </row>
        <row r="3719">
          <cell r="C3719" t="str">
            <v>Rondon do Pará / PA</v>
          </cell>
        </row>
        <row r="3720">
          <cell r="C3720" t="str">
            <v>Piracicaba / SP</v>
          </cell>
        </row>
        <row r="3721">
          <cell r="C3721" t="str">
            <v>Roque Gonzales / RS</v>
          </cell>
        </row>
        <row r="3722">
          <cell r="C3722" t="str">
            <v>Rio Bananal / ES</v>
          </cell>
        </row>
        <row r="3723">
          <cell r="C3723" t="str">
            <v>Olho d Água das Cunhãs / MA</v>
          </cell>
        </row>
        <row r="3724">
          <cell r="C3724" t="str">
            <v>Taquarivaí / SP</v>
          </cell>
        </row>
        <row r="3725">
          <cell r="C3725" t="str">
            <v>Rosário do Catete / SE</v>
          </cell>
        </row>
        <row r="3726">
          <cell r="C3726" t="str">
            <v>Rosário do Ivaí / PR</v>
          </cell>
        </row>
        <row r="3727">
          <cell r="C3727" t="str">
            <v>Rosário do Sul / RS</v>
          </cell>
        </row>
        <row r="3728">
          <cell r="C3728" t="str">
            <v>Roseira / SP</v>
          </cell>
        </row>
        <row r="3729">
          <cell r="C3729" t="str">
            <v>Roteiro / AL</v>
          </cell>
        </row>
        <row r="3730">
          <cell r="C3730" t="str">
            <v>Rubelita / MG</v>
          </cell>
        </row>
        <row r="3731">
          <cell r="C3731" t="str">
            <v>Rubiácea / SP</v>
          </cell>
        </row>
        <row r="3732">
          <cell r="C3732" t="str">
            <v>Rubiataba / GO</v>
          </cell>
        </row>
        <row r="3733">
          <cell r="C3733" t="str">
            <v>Rubim / MG</v>
          </cell>
        </row>
        <row r="3734">
          <cell r="C3734" t="str">
            <v>Rubinéia / SP</v>
          </cell>
        </row>
        <row r="3735">
          <cell r="C3735" t="str">
            <v>Rurópolis / PA</v>
          </cell>
        </row>
        <row r="3736">
          <cell r="C3736" t="str">
            <v>Russas / CE</v>
          </cell>
        </row>
        <row r="3737">
          <cell r="C3737" t="str">
            <v>Ruy Barbosa / BA</v>
          </cell>
        </row>
        <row r="3738">
          <cell r="C3738" t="str">
            <v>Ruy Barbosa / RN</v>
          </cell>
        </row>
        <row r="3739">
          <cell r="C3739" t="str">
            <v>Sabará / MG</v>
          </cell>
        </row>
        <row r="3740">
          <cell r="C3740" t="str">
            <v>Sabáudia / PR</v>
          </cell>
        </row>
        <row r="3741">
          <cell r="C3741" t="str">
            <v>Sabino / SP</v>
          </cell>
        </row>
        <row r="3742">
          <cell r="C3742" t="str">
            <v>Sabinópolis / MG</v>
          </cell>
        </row>
        <row r="3743">
          <cell r="C3743" t="str">
            <v>Saboeiro / CE</v>
          </cell>
        </row>
        <row r="3744">
          <cell r="C3744" t="str">
            <v>Sacramento / MG</v>
          </cell>
        </row>
        <row r="3745">
          <cell r="C3745" t="str">
            <v>Sagres / SP</v>
          </cell>
        </row>
        <row r="3746">
          <cell r="C3746" t="str">
            <v>Sairé / PE</v>
          </cell>
        </row>
        <row r="3747">
          <cell r="C3747" t="str">
            <v>Saldanha Marinho / RS</v>
          </cell>
        </row>
        <row r="3748">
          <cell r="C3748" t="str">
            <v>Sales / SP</v>
          </cell>
        </row>
        <row r="3749">
          <cell r="C3749" t="str">
            <v>Sales Oliveira / SP</v>
          </cell>
        </row>
        <row r="3750">
          <cell r="C3750" t="str">
            <v>Tarauacá / AC</v>
          </cell>
        </row>
        <row r="3751">
          <cell r="C3751" t="str">
            <v>Ribeirão Branco / SP</v>
          </cell>
        </row>
        <row r="3752">
          <cell r="C3752" t="str">
            <v>Salgado / SE</v>
          </cell>
        </row>
        <row r="3753">
          <cell r="C3753" t="str">
            <v>Salgado de São Félix / PB</v>
          </cell>
        </row>
        <row r="3754">
          <cell r="C3754" t="str">
            <v>Salgado Filho / PR</v>
          </cell>
        </row>
        <row r="3755">
          <cell r="C3755" t="str">
            <v>Salgueiro / PE</v>
          </cell>
        </row>
        <row r="3756">
          <cell r="C3756" t="str">
            <v>Itanhaém / SP</v>
          </cell>
        </row>
        <row r="3757">
          <cell r="C3757" t="str">
            <v>Salinas da Margarida / BA</v>
          </cell>
        </row>
        <row r="3758">
          <cell r="C3758" t="str">
            <v>Salmourão / SP</v>
          </cell>
        </row>
        <row r="3759">
          <cell r="C3759" t="str">
            <v>Saloá / PE</v>
          </cell>
        </row>
        <row r="3760">
          <cell r="C3760" t="str">
            <v>Saltinho / SC</v>
          </cell>
        </row>
        <row r="3761">
          <cell r="C3761" t="str">
            <v>Saltinho / SP</v>
          </cell>
        </row>
        <row r="3762">
          <cell r="C3762" t="str">
            <v>Caeté / MG</v>
          </cell>
        </row>
        <row r="3763">
          <cell r="C3763" t="str">
            <v>Mauá / SP</v>
          </cell>
        </row>
        <row r="3764">
          <cell r="C3764" t="str">
            <v>Salto do Céu / MT</v>
          </cell>
        </row>
        <row r="3765">
          <cell r="C3765" t="str">
            <v>Salto do Jacuí / RS</v>
          </cell>
        </row>
        <row r="3766">
          <cell r="C3766" t="str">
            <v>Itaocara / RJ</v>
          </cell>
        </row>
        <row r="3767">
          <cell r="C3767" t="str">
            <v>Salto Grande / SP</v>
          </cell>
        </row>
        <row r="3768">
          <cell r="C3768" t="str">
            <v>Rio Preto / MG</v>
          </cell>
        </row>
        <row r="3769">
          <cell r="C3769" t="str">
            <v>Salvador / BA</v>
          </cell>
        </row>
        <row r="3770">
          <cell r="C3770" t="str">
            <v>Salvador das Missões / RS</v>
          </cell>
        </row>
        <row r="3771">
          <cell r="C3771" t="str">
            <v>Salvaterra / PA</v>
          </cell>
        </row>
        <row r="3772">
          <cell r="C3772" t="str">
            <v>Formosa da Serra Negra / MA</v>
          </cell>
        </row>
        <row r="3773">
          <cell r="C3773" t="str">
            <v>Itaúna / MG</v>
          </cell>
        </row>
        <row r="3774">
          <cell r="C3774" t="str">
            <v>Sanclerlândia / GO</v>
          </cell>
        </row>
        <row r="3775">
          <cell r="C3775" t="str">
            <v>Sandolândia / TO</v>
          </cell>
        </row>
        <row r="3776">
          <cell r="C3776" t="str">
            <v>Sandovalina / SP</v>
          </cell>
        </row>
        <row r="3777">
          <cell r="C3777" t="str">
            <v>Sangão / SC</v>
          </cell>
        </row>
        <row r="3778">
          <cell r="C3778" t="str">
            <v>Santa Adélia / SP</v>
          </cell>
        </row>
        <row r="3779">
          <cell r="C3779" t="str">
            <v>Santa Albertina / SP</v>
          </cell>
        </row>
        <row r="3780">
          <cell r="C3780" t="str">
            <v>Santa Bárbara / MG</v>
          </cell>
        </row>
        <row r="3781">
          <cell r="C3781" t="str">
            <v>Santa Bárbara / BA</v>
          </cell>
        </row>
        <row r="3782">
          <cell r="C3782" t="str">
            <v>Coruripe / AL</v>
          </cell>
        </row>
        <row r="3783">
          <cell r="C3783" t="str">
            <v>Santa Bárbara D Oeste / SP</v>
          </cell>
        </row>
        <row r="3784">
          <cell r="C3784" t="str">
            <v>Santa Bárbara de Goiás / GO</v>
          </cell>
        </row>
        <row r="3785">
          <cell r="C3785" t="str">
            <v>Santa Bárbara do Leste / MG</v>
          </cell>
        </row>
        <row r="3786">
          <cell r="C3786" t="str">
            <v>Santa Bárbara do Monte Verde / MG</v>
          </cell>
        </row>
        <row r="3787">
          <cell r="C3787" t="str">
            <v>Santa Bárbara do Pará / PA</v>
          </cell>
        </row>
        <row r="3788">
          <cell r="C3788" t="str">
            <v>Santa Bárbara do Sul / RS</v>
          </cell>
        </row>
        <row r="3789">
          <cell r="C3789" t="str">
            <v>Aparecida / SP</v>
          </cell>
        </row>
        <row r="3790">
          <cell r="C3790" t="str">
            <v>Santa Brígida / BA</v>
          </cell>
        </row>
        <row r="3791">
          <cell r="C3791" t="str">
            <v>Santa Carmem / MT</v>
          </cell>
        </row>
        <row r="3792">
          <cell r="C3792" t="str">
            <v>Santa Cecília / PB</v>
          </cell>
        </row>
        <row r="3793">
          <cell r="C3793" t="str">
            <v>Santa Cecília / SC</v>
          </cell>
        </row>
        <row r="3794">
          <cell r="C3794" t="str">
            <v>Santa Cecília do Pavão / PR</v>
          </cell>
        </row>
        <row r="3795">
          <cell r="C3795" t="str">
            <v>Santa Cecília do Sul / RS</v>
          </cell>
        </row>
        <row r="3796">
          <cell r="C3796" t="str">
            <v>Santa Clara D Oeste / SP</v>
          </cell>
        </row>
        <row r="3797">
          <cell r="C3797" t="str">
            <v>Santa Clara do Sul / RS</v>
          </cell>
        </row>
        <row r="3798">
          <cell r="C3798" t="str">
            <v>Santa Cruz / PB</v>
          </cell>
        </row>
        <row r="3799">
          <cell r="C3799" t="str">
            <v>Santa Cruz / PE</v>
          </cell>
        </row>
        <row r="3800">
          <cell r="C3800" t="str">
            <v>Santa Cruz / RN</v>
          </cell>
        </row>
        <row r="3801">
          <cell r="C3801" t="str">
            <v>Santa Cruz Cabrália / BA</v>
          </cell>
        </row>
        <row r="3802">
          <cell r="C3802" t="str">
            <v>Santa Cruz da Baixa Verde / PE</v>
          </cell>
        </row>
        <row r="3803">
          <cell r="C3803" t="str">
            <v>Presidente Juscelino / MG</v>
          </cell>
        </row>
        <row r="3804">
          <cell r="C3804" t="str">
            <v>Santa Cruz da Esperança / SP</v>
          </cell>
        </row>
        <row r="3805">
          <cell r="C3805" t="str">
            <v>Santa Cruz da Vitória / BA</v>
          </cell>
        </row>
        <row r="3806">
          <cell r="C3806" t="str">
            <v>Santa Cruz das Palmeiras / SP</v>
          </cell>
        </row>
        <row r="3807">
          <cell r="C3807" t="str">
            <v>Santa Cruz de Goiás / GO</v>
          </cell>
        </row>
        <row r="3808">
          <cell r="C3808" t="str">
            <v>Santa Cruz de Minas / MG</v>
          </cell>
        </row>
        <row r="3809">
          <cell r="C3809" t="str">
            <v>Santa Cruz de Monte Castelo / PR</v>
          </cell>
        </row>
        <row r="3810">
          <cell r="C3810" t="str">
            <v>Santa Cruz de Salinas / MG</v>
          </cell>
        </row>
        <row r="3811">
          <cell r="C3811" t="str">
            <v>Santa Cruz do Arari / PA</v>
          </cell>
        </row>
        <row r="3812">
          <cell r="C3812" t="str">
            <v>Santa Cruz do Escalvado / MG</v>
          </cell>
        </row>
        <row r="3813">
          <cell r="C3813" t="str">
            <v>Riachuelo / SE</v>
          </cell>
        </row>
        <row r="3814">
          <cell r="C3814" t="str">
            <v>Santa Cruz do Sul / RS</v>
          </cell>
        </row>
        <row r="3815">
          <cell r="C3815" t="str">
            <v>Santa Cruz do Xingu / MT</v>
          </cell>
        </row>
        <row r="3816">
          <cell r="C3816" t="str">
            <v>Santa Cruz dos Milagres / PI</v>
          </cell>
        </row>
        <row r="3817">
          <cell r="C3817" t="str">
            <v>Santa Efigênia de Minas / MG</v>
          </cell>
        </row>
        <row r="3818">
          <cell r="C3818" t="str">
            <v>Santa Ernestina / SP</v>
          </cell>
        </row>
        <row r="3819">
          <cell r="C3819" t="str">
            <v>Santa Fé / PR</v>
          </cell>
        </row>
        <row r="3820">
          <cell r="C3820" t="str">
            <v>Santa Fé de Goiás / GO</v>
          </cell>
        </row>
        <row r="3821">
          <cell r="C3821" t="str">
            <v>Sobral / CE</v>
          </cell>
        </row>
        <row r="3822">
          <cell r="C3822" t="str">
            <v>Santa Filomena / PE</v>
          </cell>
        </row>
        <row r="3823">
          <cell r="C3823" t="str">
            <v>Santa Filomena / PI</v>
          </cell>
        </row>
        <row r="3824">
          <cell r="C3824" t="str">
            <v>Presidente Sarney / MA</v>
          </cell>
        </row>
        <row r="3825">
          <cell r="C3825" t="str">
            <v>Aliança / PE</v>
          </cell>
        </row>
        <row r="3826">
          <cell r="C3826" t="str">
            <v>Paulino Neves / MA</v>
          </cell>
        </row>
        <row r="3827">
          <cell r="C3827" t="str">
            <v>Santa Helena / PB</v>
          </cell>
        </row>
        <row r="3828">
          <cell r="C3828" t="str">
            <v>Santa Helena / PR</v>
          </cell>
        </row>
        <row r="3829">
          <cell r="C3829" t="str">
            <v>Santa Helena / SC</v>
          </cell>
        </row>
        <row r="3830">
          <cell r="C3830" t="str">
            <v>Santa Helena de Goiás / GO</v>
          </cell>
        </row>
        <row r="3831">
          <cell r="C3831" t="str">
            <v>Santa Helena de Minas / MG</v>
          </cell>
        </row>
        <row r="3832">
          <cell r="C3832" t="str">
            <v>Santa Inês / BA</v>
          </cell>
        </row>
        <row r="3833">
          <cell r="C3833" t="str">
            <v>Fortuna / MA</v>
          </cell>
        </row>
        <row r="3834">
          <cell r="C3834" t="str">
            <v>Santa Inês / PB</v>
          </cell>
        </row>
        <row r="3835">
          <cell r="C3835" t="str">
            <v>Santa Isabel / SP</v>
          </cell>
        </row>
        <row r="3836">
          <cell r="C3836" t="str">
            <v>Santa Isabel do Ivaí / PR</v>
          </cell>
        </row>
        <row r="3837">
          <cell r="C3837" t="str">
            <v>Santa Izabel do Oeste / PR</v>
          </cell>
        </row>
        <row r="3838">
          <cell r="C3838" t="str">
            <v>Santa Izabel do Pará / PA</v>
          </cell>
        </row>
        <row r="3839">
          <cell r="C3839" t="str">
            <v>Santa Juliana / MG</v>
          </cell>
        </row>
        <row r="3840">
          <cell r="C3840" t="str">
            <v>Morretes / PR</v>
          </cell>
        </row>
        <row r="3841">
          <cell r="C3841" t="str">
            <v>Santa Lúcia / PR</v>
          </cell>
        </row>
        <row r="3842">
          <cell r="C3842" t="str">
            <v>Santa Lúcia / SP</v>
          </cell>
        </row>
        <row r="3843">
          <cell r="C3843" t="str">
            <v>Santa Luzia / BA</v>
          </cell>
        </row>
        <row r="3844">
          <cell r="C3844" t="str">
            <v>São João do Soter / MA</v>
          </cell>
        </row>
        <row r="3845">
          <cell r="C3845" t="str">
            <v>Santa Luzia / MG</v>
          </cell>
        </row>
        <row r="3846">
          <cell r="C3846" t="str">
            <v>Santa Luzia / PB</v>
          </cell>
        </row>
        <row r="3847">
          <cell r="C3847" t="str">
            <v>Santa Luzia D Oeste / RO</v>
          </cell>
        </row>
        <row r="3848">
          <cell r="C3848" t="str">
            <v>Santa Luzia do Itanhy / SE</v>
          </cell>
        </row>
        <row r="3849">
          <cell r="C3849" t="str">
            <v>Santa Luzia do Pará / PA</v>
          </cell>
        </row>
        <row r="3850">
          <cell r="C3850" t="str">
            <v>Centro Novo do Maranhão / MA</v>
          </cell>
        </row>
        <row r="3851">
          <cell r="C3851" t="str">
            <v>Santa Margarida do Sul / RS</v>
          </cell>
        </row>
        <row r="3852">
          <cell r="C3852" t="str">
            <v>Santa Maria / RN</v>
          </cell>
        </row>
        <row r="3853">
          <cell r="C3853" t="str">
            <v>Santa Maria / RS</v>
          </cell>
        </row>
        <row r="3854">
          <cell r="C3854" t="str">
            <v>Santa Maria da Boa Vista / PE</v>
          </cell>
        </row>
        <row r="3855">
          <cell r="C3855" t="str">
            <v>Santa Maria da Serra / SP</v>
          </cell>
        </row>
        <row r="3856">
          <cell r="C3856" t="str">
            <v>Santa Maria da Vitória / BA</v>
          </cell>
        </row>
        <row r="3857">
          <cell r="C3857" t="str">
            <v>Santa Maria das Barreiras / PA</v>
          </cell>
        </row>
        <row r="3858">
          <cell r="C3858" t="str">
            <v>Santa Maria de Itabira / MG</v>
          </cell>
        </row>
        <row r="3859">
          <cell r="C3859" t="str">
            <v>Caruaru / PE</v>
          </cell>
        </row>
        <row r="3860">
          <cell r="C3860" t="str">
            <v>Santa Maria do Cambucá / PE</v>
          </cell>
        </row>
        <row r="3861">
          <cell r="C3861" t="str">
            <v>Santa Maria do Herval / RS</v>
          </cell>
        </row>
        <row r="3862">
          <cell r="C3862" t="str">
            <v>Santa Maria do Oeste / PR</v>
          </cell>
        </row>
        <row r="3863">
          <cell r="C3863" t="str">
            <v>Santa Maria do Pará / PA</v>
          </cell>
        </row>
        <row r="3864">
          <cell r="C3864" t="str">
            <v>Santa Maria do Salto / MG</v>
          </cell>
        </row>
        <row r="3865">
          <cell r="C3865" t="str">
            <v>Santa Maria do Suaçuí / MG</v>
          </cell>
        </row>
        <row r="3866">
          <cell r="C3866" t="str">
            <v>Santa Maria Madalena / RJ</v>
          </cell>
        </row>
        <row r="3867">
          <cell r="C3867" t="str">
            <v>Santa Mariana / PR</v>
          </cell>
        </row>
        <row r="3868">
          <cell r="C3868" t="str">
            <v>Santa Mercedes / SP</v>
          </cell>
        </row>
        <row r="3869">
          <cell r="C3869" t="str">
            <v>Santa Mônica / PR</v>
          </cell>
        </row>
        <row r="3870">
          <cell r="C3870" t="str">
            <v>Santa Quitéria / CE</v>
          </cell>
        </row>
        <row r="3871">
          <cell r="C3871" t="str">
            <v>Lago Verde / MA</v>
          </cell>
        </row>
        <row r="3872">
          <cell r="C3872" t="str">
            <v>Santa Rita / PB</v>
          </cell>
        </row>
        <row r="3873">
          <cell r="C3873" t="str">
            <v>Santa Rita D Oeste / SP</v>
          </cell>
        </row>
        <row r="3874">
          <cell r="C3874" t="str">
            <v>Santa Rita de Caldas / MG</v>
          </cell>
        </row>
        <row r="3875">
          <cell r="C3875" t="str">
            <v>Santa Rita de Jacutinga / MG</v>
          </cell>
        </row>
        <row r="3876">
          <cell r="C3876" t="str">
            <v>Santa Rita de Minas / MG</v>
          </cell>
        </row>
        <row r="3877">
          <cell r="C3877" t="str">
            <v>Santa Rita do Araguaia / GO</v>
          </cell>
        </row>
        <row r="3878">
          <cell r="C3878" t="str">
            <v>Santa Rita do Itueto / MG</v>
          </cell>
        </row>
        <row r="3879">
          <cell r="C3879" t="str">
            <v>Santa Rita do Novo Destino / GO</v>
          </cell>
        </row>
        <row r="3880">
          <cell r="C3880" t="str">
            <v>Santa Rita do Pardo / MS</v>
          </cell>
        </row>
        <row r="3881">
          <cell r="C3881" t="str">
            <v>Santa Rita do Passa Quatro / SP</v>
          </cell>
        </row>
        <row r="3882">
          <cell r="C3882" t="str">
            <v>Santa Rita do Sapucaí / MG</v>
          </cell>
        </row>
        <row r="3883">
          <cell r="C3883" t="str">
            <v>Santa Rita do Tocantins / TO</v>
          </cell>
        </row>
        <row r="3884">
          <cell r="C3884" t="str">
            <v>Santa Rosa / RS</v>
          </cell>
        </row>
        <row r="3885">
          <cell r="C3885" t="str">
            <v>Santa Rosa da Serra / MG</v>
          </cell>
        </row>
        <row r="3886">
          <cell r="C3886" t="str">
            <v>Santa Rosa de Goiás / GO</v>
          </cell>
        </row>
        <row r="3887">
          <cell r="C3887" t="str">
            <v>Santa Rosa de Lima / SC</v>
          </cell>
        </row>
        <row r="3888">
          <cell r="C3888" t="str">
            <v>Santa Rosa de Lima / SE</v>
          </cell>
        </row>
        <row r="3889">
          <cell r="C3889" t="str">
            <v>Santa Rosa de Viterbo / SP</v>
          </cell>
        </row>
        <row r="3890">
          <cell r="C3890" t="str">
            <v>Santa Rosa do Piauí / PI</v>
          </cell>
        </row>
        <row r="3891">
          <cell r="C3891" t="str">
            <v>Santa Rosa do Purus / AC</v>
          </cell>
        </row>
        <row r="3892">
          <cell r="C3892" t="str">
            <v>Santa Rosa do Sul / SC</v>
          </cell>
        </row>
        <row r="3893">
          <cell r="C3893" t="str">
            <v>Santa Rosa do Tocantins / TO</v>
          </cell>
        </row>
        <row r="3894">
          <cell r="C3894" t="str">
            <v>Santa Salete / SP</v>
          </cell>
        </row>
        <row r="3895">
          <cell r="C3895" t="str">
            <v>Santa Teresa / ES</v>
          </cell>
        </row>
        <row r="3896">
          <cell r="C3896" t="str">
            <v>Santa Teresinha / BA</v>
          </cell>
        </row>
        <row r="3897">
          <cell r="C3897" t="str">
            <v>São Cristóvão / SE</v>
          </cell>
        </row>
        <row r="3898">
          <cell r="C3898" t="str">
            <v>Santa Tereza do Oeste / PR</v>
          </cell>
        </row>
        <row r="3899">
          <cell r="C3899" t="str">
            <v>Santa Tereza do Tocantins / TO</v>
          </cell>
        </row>
        <row r="3900">
          <cell r="C3900" t="str">
            <v>Santa Terezinha / MT</v>
          </cell>
        </row>
        <row r="3901">
          <cell r="C3901" t="str">
            <v>Santa Terezinha / PE</v>
          </cell>
        </row>
        <row r="3902">
          <cell r="C3902" t="str">
            <v>Santa Terezinha / SC</v>
          </cell>
        </row>
        <row r="3903">
          <cell r="C3903" t="str">
            <v>Santa Terezinha de Itaipu / PR</v>
          </cell>
        </row>
        <row r="3904">
          <cell r="C3904" t="str">
            <v>Santa Terezinha do Progresso / SC</v>
          </cell>
        </row>
        <row r="3905">
          <cell r="C3905" t="str">
            <v>Santa Vitória / MG</v>
          </cell>
        </row>
        <row r="3906">
          <cell r="C3906" t="str">
            <v>Santa Vitória do Palmar / RS</v>
          </cell>
        </row>
        <row r="3907">
          <cell r="C3907" t="str">
            <v>Santaluz / BA</v>
          </cell>
        </row>
        <row r="3908">
          <cell r="C3908" t="str">
            <v>Santana / BA</v>
          </cell>
        </row>
        <row r="3909">
          <cell r="C3909" t="str">
            <v>Santana da Ponte Pensa / SP</v>
          </cell>
        </row>
        <row r="3910">
          <cell r="C3910" t="str">
            <v>Santana de Cataguases / MG</v>
          </cell>
        </row>
        <row r="3911">
          <cell r="C3911" t="str">
            <v>Santana de Mangueira / PB</v>
          </cell>
        </row>
        <row r="3912">
          <cell r="C3912" t="str">
            <v>São Paulo / SP</v>
          </cell>
        </row>
        <row r="3913">
          <cell r="C3913" t="str">
            <v>Santana de Pirapama / MG</v>
          </cell>
        </row>
        <row r="3914">
          <cell r="C3914" t="str">
            <v>Santana do Acaraú / CE</v>
          </cell>
        </row>
        <row r="3915">
          <cell r="C3915" t="str">
            <v>Santana do Araguaia / PA</v>
          </cell>
        </row>
        <row r="3916">
          <cell r="C3916" t="str">
            <v>Santana do Deserto / MG</v>
          </cell>
        </row>
        <row r="3917">
          <cell r="C3917" t="str">
            <v>Santana do Garambéu / MG</v>
          </cell>
        </row>
        <row r="3918">
          <cell r="C3918" t="str">
            <v>União dos Palmares / AL</v>
          </cell>
        </row>
        <row r="3919">
          <cell r="C3919" t="str">
            <v>Santana do Itararé / PR</v>
          </cell>
        </row>
        <row r="3920">
          <cell r="C3920" t="str">
            <v>Bananal / SP</v>
          </cell>
        </row>
        <row r="3921">
          <cell r="C3921" t="str">
            <v>Santana do Manhuaçu / MG</v>
          </cell>
        </row>
        <row r="3922">
          <cell r="C3922" t="str">
            <v>Santana do Matos / RN</v>
          </cell>
        </row>
        <row r="3923">
          <cell r="C3923" t="str">
            <v>Santana do Mundaú / AL</v>
          </cell>
        </row>
        <row r="3924">
          <cell r="C3924" t="str">
            <v>Capinópolis / MG</v>
          </cell>
        </row>
        <row r="3925">
          <cell r="C3925" t="str">
            <v>Santana do Piauí / PI</v>
          </cell>
        </row>
        <row r="3926">
          <cell r="C3926" t="str">
            <v>Santana do Riacho / MG</v>
          </cell>
        </row>
        <row r="3927">
          <cell r="C3927" t="str">
            <v>Santana do Seridó / RN</v>
          </cell>
        </row>
        <row r="3928">
          <cell r="C3928" t="str">
            <v>Santana dos Garrotes / PB</v>
          </cell>
        </row>
        <row r="3929">
          <cell r="C3929" t="str">
            <v>Santana dos Montes / MG</v>
          </cell>
        </row>
        <row r="3930">
          <cell r="C3930" t="str">
            <v>Santanópolis / BA</v>
          </cell>
        </row>
        <row r="3931">
          <cell r="C3931" t="str">
            <v>Santarém / PA</v>
          </cell>
        </row>
        <row r="3932">
          <cell r="C3932" t="str">
            <v>Santiago / RS</v>
          </cell>
        </row>
        <row r="3933">
          <cell r="C3933" t="str">
            <v>Santiago do Sul / SC</v>
          </cell>
        </row>
        <row r="3934">
          <cell r="C3934" t="str">
            <v>Santo Afonso / MT</v>
          </cell>
        </row>
        <row r="3935">
          <cell r="C3935" t="str">
            <v>Santo Amaro / BA</v>
          </cell>
        </row>
        <row r="3936">
          <cell r="C3936" t="str">
            <v>Santo Amaro da Imperatriz / SC</v>
          </cell>
        </row>
        <row r="3937">
          <cell r="C3937" t="str">
            <v>Barra de Guabiraba / PE</v>
          </cell>
        </row>
        <row r="3938">
          <cell r="C3938" t="str">
            <v>Davinópolis / MA</v>
          </cell>
        </row>
        <row r="3939">
          <cell r="C3939" t="str">
            <v>Santo Anastácio / SP</v>
          </cell>
        </row>
        <row r="3940">
          <cell r="C3940" t="str">
            <v>Santo André / PB</v>
          </cell>
        </row>
        <row r="3941">
          <cell r="C3941" t="str">
            <v>Belém de Maria / PE</v>
          </cell>
        </row>
        <row r="3942">
          <cell r="C3942" t="str">
            <v>Santo Ângelo / RS</v>
          </cell>
        </row>
        <row r="3943">
          <cell r="C3943" t="str">
            <v>Santo Antônio / RN</v>
          </cell>
        </row>
        <row r="3944">
          <cell r="C3944" t="str">
            <v>Santo Antônio da Alegria / SP</v>
          </cell>
        </row>
        <row r="3945">
          <cell r="C3945" t="str">
            <v>Santo Antônio da Barra / GO</v>
          </cell>
        </row>
        <row r="3946">
          <cell r="C3946" t="str">
            <v>Santo Antônio da Patrulha / RS</v>
          </cell>
        </row>
        <row r="3947">
          <cell r="C3947" t="str">
            <v>Santo Antônio da Platina / PR</v>
          </cell>
        </row>
        <row r="3948">
          <cell r="C3948" t="str">
            <v>Santo Antônio das Missões / RS</v>
          </cell>
        </row>
        <row r="3949">
          <cell r="C3949" t="str">
            <v>Santo Antônio de Goiás / GO</v>
          </cell>
        </row>
        <row r="3950">
          <cell r="C3950" t="str">
            <v>Santo Antônio de Jesus / BA</v>
          </cell>
        </row>
        <row r="3951">
          <cell r="C3951" t="str">
            <v>Santo Antônio de Lisboa / PI</v>
          </cell>
        </row>
        <row r="3952">
          <cell r="C3952" t="str">
            <v>Santo Antônio de Pádua / RJ</v>
          </cell>
        </row>
        <row r="3953">
          <cell r="C3953" t="str">
            <v>São Sebastião do Paraíso / MG</v>
          </cell>
        </row>
        <row r="3954">
          <cell r="C3954" t="str">
            <v>Santo Antônio do Amparo / MG</v>
          </cell>
        </row>
        <row r="3955">
          <cell r="C3955" t="str">
            <v>Santo Antônio do Aventureiro / MG</v>
          </cell>
        </row>
        <row r="3956">
          <cell r="C3956" t="str">
            <v>Santo Antônio do Caiuá / PR</v>
          </cell>
        </row>
        <row r="3957">
          <cell r="C3957" t="str">
            <v>Santo Antônio do Descoberto / GO</v>
          </cell>
        </row>
        <row r="3958">
          <cell r="C3958" t="str">
            <v>Santo Antônio do Itambé / MG</v>
          </cell>
        </row>
        <row r="3959">
          <cell r="C3959" t="str">
            <v>Santo Antônio do Leste / MT</v>
          </cell>
        </row>
        <row r="3960">
          <cell r="C3960" t="str">
            <v>Santo Antônio do Leverger / MT</v>
          </cell>
        </row>
        <row r="3961">
          <cell r="C3961" t="str">
            <v>Santo Antônio do Monte / MG</v>
          </cell>
        </row>
        <row r="3962">
          <cell r="C3962" t="str">
            <v>Santo Antônio do Palma / RS</v>
          </cell>
        </row>
        <row r="3963">
          <cell r="C3963" t="str">
            <v>Santo Antônio do Paraíso / PR</v>
          </cell>
        </row>
        <row r="3964">
          <cell r="C3964" t="str">
            <v>Santo Antônio do Pinhal / SP</v>
          </cell>
        </row>
        <row r="3965">
          <cell r="C3965" t="str">
            <v>Santo Antônio do Planalto / RS</v>
          </cell>
        </row>
        <row r="3966">
          <cell r="C3966" t="str">
            <v>Santo Antônio do Retiro / MG</v>
          </cell>
        </row>
        <row r="3967">
          <cell r="C3967" t="str">
            <v>Osasco / SP</v>
          </cell>
        </row>
        <row r="3968">
          <cell r="C3968" t="str">
            <v>Santo Antônio do Tauá / PA</v>
          </cell>
        </row>
        <row r="3969">
          <cell r="C3969" t="str">
            <v>Santo Augusto / RS</v>
          </cell>
        </row>
        <row r="3970">
          <cell r="C3970" t="str">
            <v>Santo Estêvão / BA</v>
          </cell>
        </row>
        <row r="3971">
          <cell r="C3971" t="str">
            <v>Santo Expedito / SP</v>
          </cell>
        </row>
        <row r="3972">
          <cell r="C3972" t="str">
            <v>Santo Expedito do Sul / RS</v>
          </cell>
        </row>
        <row r="3973">
          <cell r="C3973" t="str">
            <v>Santo Hipólito / MG</v>
          </cell>
        </row>
        <row r="3974">
          <cell r="C3974" t="str">
            <v>Santópolis do Aguapeí / SP</v>
          </cell>
        </row>
        <row r="3975">
          <cell r="C3975" t="str">
            <v>Santos / SP</v>
          </cell>
        </row>
        <row r="3976">
          <cell r="C3976" t="str">
            <v>Santos Dumont / MG</v>
          </cell>
        </row>
        <row r="3977">
          <cell r="C3977" t="str">
            <v>São Benedito / CE</v>
          </cell>
        </row>
        <row r="3978">
          <cell r="C3978" t="str">
            <v>São Benedito do Sul / PE</v>
          </cell>
        </row>
        <row r="3979">
          <cell r="C3979" t="str">
            <v>São Bentinho / PB</v>
          </cell>
        </row>
        <row r="3980">
          <cell r="C3980" t="str">
            <v>Mirinzal / MA</v>
          </cell>
        </row>
        <row r="3981">
          <cell r="C3981" t="str">
            <v>São Bento / PB</v>
          </cell>
        </row>
        <row r="3982">
          <cell r="C3982" t="str">
            <v>São Bento Abade / MG</v>
          </cell>
        </row>
        <row r="3983">
          <cell r="C3983" t="str">
            <v>São Bento do Sapucaí / SP</v>
          </cell>
        </row>
        <row r="3984">
          <cell r="C3984" t="str">
            <v>Coimbra / MG</v>
          </cell>
        </row>
        <row r="3985">
          <cell r="C3985" t="str">
            <v>São Bento do Trairí / RN</v>
          </cell>
        </row>
        <row r="3986">
          <cell r="C3986" t="str">
            <v>São Bernardino / SC</v>
          </cell>
        </row>
        <row r="3987">
          <cell r="C3987" t="str">
            <v>Santo Amaro do Maranhão / MA</v>
          </cell>
        </row>
        <row r="3988">
          <cell r="C3988" t="str">
            <v>Itariri / SP</v>
          </cell>
        </row>
        <row r="3989">
          <cell r="C3989" t="str">
            <v>São Bonifácio / SC</v>
          </cell>
        </row>
        <row r="3990">
          <cell r="C3990" t="str">
            <v>São Borja / RS</v>
          </cell>
        </row>
        <row r="3991">
          <cell r="C3991" t="str">
            <v>São Brás / AL</v>
          </cell>
        </row>
        <row r="3992">
          <cell r="C3992" t="str">
            <v>São Brás do Suaçuí / MG</v>
          </cell>
        </row>
        <row r="3993">
          <cell r="C3993" t="str">
            <v>São Braz do Piauí / PI</v>
          </cell>
        </row>
        <row r="3994">
          <cell r="C3994" t="str">
            <v>São Caetano de Odivelas / PA</v>
          </cell>
        </row>
        <row r="3995">
          <cell r="C3995" t="str">
            <v>Delta / MG</v>
          </cell>
        </row>
        <row r="3996">
          <cell r="C3996" t="str">
            <v>Embu das Artes / SP</v>
          </cell>
        </row>
        <row r="3997">
          <cell r="C3997" t="str">
            <v>São Carlos / SC</v>
          </cell>
        </row>
        <row r="3998">
          <cell r="C3998" t="str">
            <v>São Carlos / SP</v>
          </cell>
        </row>
        <row r="3999">
          <cell r="C3999" t="str">
            <v>São Carlos do Ivaí / PR</v>
          </cell>
        </row>
        <row r="4000">
          <cell r="C4000" t="str">
            <v>Senador Modestino Gonçalves / MG</v>
          </cell>
        </row>
        <row r="4001">
          <cell r="C4001" t="str">
            <v>São Cristovão do Sul / SC</v>
          </cell>
        </row>
        <row r="4002">
          <cell r="C4002" t="str">
            <v>São Desidério / BA</v>
          </cell>
        </row>
        <row r="4003">
          <cell r="C4003" t="str">
            <v>São Domingos / BA</v>
          </cell>
        </row>
        <row r="4004">
          <cell r="C4004" t="str">
            <v>São Domingos / GO</v>
          </cell>
        </row>
        <row r="4005">
          <cell r="C4005" t="str">
            <v>São Domingos / PB</v>
          </cell>
        </row>
        <row r="4006">
          <cell r="C4006" t="str">
            <v>São Domingos / SC</v>
          </cell>
        </row>
        <row r="4007">
          <cell r="C4007" t="str">
            <v>São Domingos / SE</v>
          </cell>
        </row>
        <row r="4008">
          <cell r="C4008" t="str">
            <v>São Domingos do Araguaia / PA</v>
          </cell>
        </row>
        <row r="4009">
          <cell r="C4009" t="str">
            <v>Governador Eugênio Barros / MA</v>
          </cell>
        </row>
        <row r="4010">
          <cell r="C4010" t="str">
            <v>São Domingos do Cariri / PB</v>
          </cell>
        </row>
        <row r="4011">
          <cell r="C4011" t="str">
            <v>Magalhães de Almeida / MA</v>
          </cell>
        </row>
        <row r="4012">
          <cell r="C4012" t="str">
            <v>Jacareí / SP</v>
          </cell>
        </row>
        <row r="4013">
          <cell r="C4013" t="str">
            <v>São Domingos do Prata / MG</v>
          </cell>
        </row>
        <row r="4014">
          <cell r="C4014" t="str">
            <v>São Domingos do Sul / RS</v>
          </cell>
        </row>
        <row r="4015">
          <cell r="C4015" t="str">
            <v>São Felipe / BA</v>
          </cell>
        </row>
        <row r="4016">
          <cell r="C4016" t="str">
            <v>São Felipe D Oeste / RO</v>
          </cell>
        </row>
        <row r="4017">
          <cell r="C4017" t="str">
            <v>São Félix / BA</v>
          </cell>
        </row>
        <row r="4018">
          <cell r="C4018" t="str">
            <v>São Félix de Minas / MG</v>
          </cell>
        </row>
        <row r="4019">
          <cell r="C4019" t="str">
            <v>São Félix do Araguaia / MT</v>
          </cell>
        </row>
        <row r="4020">
          <cell r="C4020" t="str">
            <v>São Félix do Coribe / BA</v>
          </cell>
        </row>
        <row r="4021">
          <cell r="C4021" t="str">
            <v>São Félix do Piauí / PI</v>
          </cell>
        </row>
        <row r="4022">
          <cell r="C4022" t="str">
            <v>São Félix do Xingu / PA</v>
          </cell>
        </row>
        <row r="4023">
          <cell r="C4023" t="str">
            <v>São Gonçalo do Amarante / CE</v>
          </cell>
        </row>
        <row r="4024">
          <cell r="C4024" t="str">
            <v>São Fidélis / RJ</v>
          </cell>
        </row>
        <row r="4025">
          <cell r="C4025" t="str">
            <v>São Francisco / MG</v>
          </cell>
        </row>
        <row r="4026">
          <cell r="C4026" t="str">
            <v>São Francisco / SE</v>
          </cell>
        </row>
        <row r="4027">
          <cell r="C4027" t="str">
            <v>São Francisco / SP</v>
          </cell>
        </row>
        <row r="4028">
          <cell r="C4028" t="str">
            <v>São Francisco de Assis / RS</v>
          </cell>
        </row>
        <row r="4029">
          <cell r="C4029" t="str">
            <v>São Francisco de Assis do Piauí / PI</v>
          </cell>
        </row>
        <row r="4030">
          <cell r="C4030" t="str">
            <v>São Francisco de Goiás / GO</v>
          </cell>
        </row>
        <row r="4031">
          <cell r="C4031" t="str">
            <v>São Francisco de Itabapoana / RJ</v>
          </cell>
        </row>
        <row r="4032">
          <cell r="C4032" t="str">
            <v>Porto Lucena / RS</v>
          </cell>
        </row>
        <row r="4033">
          <cell r="C4033" t="str">
            <v>São Francisco de Paula / RS</v>
          </cell>
        </row>
        <row r="4034">
          <cell r="C4034" t="str">
            <v>São Francisco de Sales / MG</v>
          </cell>
        </row>
        <row r="4035">
          <cell r="C4035" t="str">
            <v>Anapurus / MA</v>
          </cell>
        </row>
        <row r="4036">
          <cell r="C4036" t="str">
            <v>São Francisco do Glória / MG</v>
          </cell>
        </row>
        <row r="4037">
          <cell r="C4037" t="str">
            <v>São Francisco do Guaporé / RO</v>
          </cell>
        </row>
        <row r="4038">
          <cell r="C4038" t="str">
            <v>São Francisco do Oeste / RN</v>
          </cell>
        </row>
        <row r="4039">
          <cell r="C4039" t="str">
            <v>São Francisco do Piauí / PI</v>
          </cell>
        </row>
        <row r="4040">
          <cell r="C4040" t="str">
            <v>São Francisco do Sul / SC</v>
          </cell>
        </row>
        <row r="4041">
          <cell r="C4041" t="str">
            <v>São Gabriel / RS</v>
          </cell>
        </row>
        <row r="4042">
          <cell r="C4042" t="str">
            <v>Sorocaba / SP</v>
          </cell>
        </row>
        <row r="4043">
          <cell r="C4043" t="str">
            <v>Bom Jesus do Itabapoana / RJ</v>
          </cell>
        </row>
        <row r="4044">
          <cell r="C4044" t="str">
            <v>São Gabriel do Oeste / MS</v>
          </cell>
        </row>
        <row r="4045">
          <cell r="C4045" t="str">
            <v>São Geraldo / MG</v>
          </cell>
        </row>
        <row r="4046">
          <cell r="C4046" t="str">
            <v>São Geraldo da Piedade / MG</v>
          </cell>
        </row>
        <row r="4047">
          <cell r="C4047" t="str">
            <v>São Geraldo do Araguaia / PA</v>
          </cell>
        </row>
        <row r="4048">
          <cell r="C4048" t="str">
            <v>Formiga / MG</v>
          </cell>
        </row>
        <row r="4049">
          <cell r="C4049" t="str">
            <v>São Gonçalo / RJ</v>
          </cell>
        </row>
        <row r="4050">
          <cell r="C4050" t="str">
            <v>São Gonçalo do Abaeté / MG</v>
          </cell>
        </row>
        <row r="4051">
          <cell r="C4051" t="str">
            <v>Água Azul do Norte / PA</v>
          </cell>
        </row>
        <row r="4052">
          <cell r="C4052" t="str">
            <v>São Gonçalo do Amarante / RN</v>
          </cell>
        </row>
        <row r="4053">
          <cell r="C4053" t="str">
            <v>São Gonçalo do Gurguéia / PI</v>
          </cell>
        </row>
        <row r="4054">
          <cell r="C4054" t="str">
            <v>São Gonçalo do Pará / MG</v>
          </cell>
        </row>
        <row r="4055">
          <cell r="C4055" t="str">
            <v>São Gonçalo do Piauí / PI</v>
          </cell>
        </row>
        <row r="4056">
          <cell r="C4056" t="str">
            <v>São Gonçalo do Rio Abaixo / MG</v>
          </cell>
        </row>
        <row r="4057">
          <cell r="C4057" t="str">
            <v>São Gonçalo do Rio Preto / MG</v>
          </cell>
        </row>
        <row r="4058">
          <cell r="C4058" t="str">
            <v>São Gonçalo do Sapucaí / MG</v>
          </cell>
        </row>
        <row r="4059">
          <cell r="C4059" t="str">
            <v>São Gonçalo dos Campos / BA</v>
          </cell>
        </row>
        <row r="4060">
          <cell r="C4060" t="str">
            <v>São Gotardo / MG</v>
          </cell>
        </row>
        <row r="4061">
          <cell r="C4061" t="str">
            <v>São Jerônimo da Serra / PR</v>
          </cell>
        </row>
        <row r="4062">
          <cell r="C4062" t="str">
            <v>São João / PE</v>
          </cell>
        </row>
        <row r="4063">
          <cell r="C4063" t="str">
            <v>São João / PR</v>
          </cell>
        </row>
        <row r="4064">
          <cell r="C4064" t="str">
            <v>São João Batista / SC</v>
          </cell>
        </row>
        <row r="4065">
          <cell r="C4065" t="str">
            <v>São João d Aliança / GO</v>
          </cell>
        </row>
        <row r="4066">
          <cell r="C4066" t="str">
            <v>São João da Barra / RJ</v>
          </cell>
        </row>
        <row r="4067">
          <cell r="C4067" t="str">
            <v>Maracanaú / CE</v>
          </cell>
        </row>
        <row r="4068">
          <cell r="C4068" t="str">
            <v>São João da Canabrava / PI</v>
          </cell>
        </row>
        <row r="4069">
          <cell r="C4069" t="str">
            <v>São João da Fronteira / PI</v>
          </cell>
        </row>
        <row r="4070">
          <cell r="C4070" t="str">
            <v>São João da Lagoa / MG</v>
          </cell>
        </row>
        <row r="4071">
          <cell r="C4071" t="str">
            <v>São João da Mata / MG</v>
          </cell>
        </row>
        <row r="4072">
          <cell r="C4072" t="str">
            <v>São João da Ponta / PA</v>
          </cell>
        </row>
        <row r="4073">
          <cell r="C4073" t="str">
            <v>São João da Serra / PI</v>
          </cell>
        </row>
        <row r="4074">
          <cell r="C4074" t="str">
            <v>São João da Urtiga / RS</v>
          </cell>
        </row>
        <row r="4075">
          <cell r="C4075" t="str">
            <v>São João da Varjota / PI</v>
          </cell>
        </row>
        <row r="4076">
          <cell r="C4076" t="str">
            <v>São João das Duas Pontes / SP</v>
          </cell>
        </row>
        <row r="4077">
          <cell r="C4077" t="str">
            <v>São João das Missões / MG</v>
          </cell>
        </row>
        <row r="4078">
          <cell r="C4078" t="str">
            <v>São João de Iracema / SP</v>
          </cell>
        </row>
        <row r="4079">
          <cell r="C4079" t="str">
            <v>São João de Meriti / RJ</v>
          </cell>
        </row>
        <row r="4080">
          <cell r="C4080" t="str">
            <v>São João de Pirabas / PA</v>
          </cell>
        </row>
        <row r="4081">
          <cell r="C4081" t="str">
            <v>São João do Arraial / PI</v>
          </cell>
        </row>
        <row r="4082">
          <cell r="C4082" t="str">
            <v>São João do Caiuá / PR</v>
          </cell>
        </row>
        <row r="4083">
          <cell r="C4083" t="str">
            <v>São João do Itaperiú / SC</v>
          </cell>
        </row>
        <row r="4084">
          <cell r="C4084" t="str">
            <v>São João do Ivaí / PR</v>
          </cell>
        </row>
        <row r="4085">
          <cell r="C4085" t="str">
            <v>São João do Jaguaribe / CE</v>
          </cell>
        </row>
        <row r="4086">
          <cell r="C4086" t="str">
            <v>São João do Manhuaçu / MG</v>
          </cell>
        </row>
        <row r="4087">
          <cell r="C4087" t="str">
            <v>São João do Manteninha / MG</v>
          </cell>
        </row>
        <row r="4088">
          <cell r="C4088" t="str">
            <v>São João do Oeste / SC</v>
          </cell>
        </row>
        <row r="4089">
          <cell r="C4089" t="str">
            <v>São João do Oriente / MG</v>
          </cell>
        </row>
        <row r="4090">
          <cell r="C4090" t="str">
            <v>São João do Pacuí / MG</v>
          </cell>
        </row>
        <row r="4091">
          <cell r="C4091" t="str">
            <v>Maranhãozinho / MA</v>
          </cell>
        </row>
        <row r="4092">
          <cell r="C4092" t="str">
            <v>São João do Paraíso / MG</v>
          </cell>
        </row>
        <row r="4093">
          <cell r="C4093" t="str">
            <v>São João do Pau d Alho / SP</v>
          </cell>
        </row>
        <row r="4094">
          <cell r="C4094" t="str">
            <v>São João do Piauí / PI</v>
          </cell>
        </row>
        <row r="4095">
          <cell r="C4095" t="str">
            <v>São João do Polêsine / RS</v>
          </cell>
        </row>
        <row r="4096">
          <cell r="C4096" t="str">
            <v>São João do Rio do Peixe / PB</v>
          </cell>
        </row>
        <row r="4097">
          <cell r="C4097" t="str">
            <v>São João do Sabugi / RN</v>
          </cell>
        </row>
        <row r="4098">
          <cell r="C4098" t="str">
            <v>Cidelândia / MA</v>
          </cell>
        </row>
        <row r="4099">
          <cell r="C4099" t="str">
            <v>São João do Triunfo / PR</v>
          </cell>
        </row>
        <row r="4100">
          <cell r="C4100" t="str">
            <v>Centro do Guilherme / MA</v>
          </cell>
        </row>
        <row r="4101">
          <cell r="C4101" t="str">
            <v>Senador José Bento / MG</v>
          </cell>
        </row>
        <row r="4102">
          <cell r="C4102" t="str">
            <v>São João Nepomuceno / MG</v>
          </cell>
        </row>
        <row r="4103">
          <cell r="C4103" t="str">
            <v>São Joaquim / SC</v>
          </cell>
        </row>
        <row r="4104">
          <cell r="C4104" t="str">
            <v>São Joaquim da Barra / SP</v>
          </cell>
        </row>
        <row r="4105">
          <cell r="C4105" t="str">
            <v>Cláudio / MG</v>
          </cell>
        </row>
        <row r="4106">
          <cell r="C4106" t="str">
            <v>São Joaquim do Monte / PE</v>
          </cell>
        </row>
        <row r="4107">
          <cell r="C4107" t="str">
            <v>São Jorge / RS</v>
          </cell>
        </row>
        <row r="4108">
          <cell r="C4108" t="str">
            <v>São Jorge D Oeste / PR</v>
          </cell>
        </row>
        <row r="4109">
          <cell r="C4109" t="str">
            <v>Timon / MA</v>
          </cell>
        </row>
        <row r="4110">
          <cell r="C4110" t="str">
            <v>São Jorge do Patrocínio / PR</v>
          </cell>
        </row>
        <row r="4111">
          <cell r="C4111" t="str">
            <v>São Fernando / RN</v>
          </cell>
        </row>
        <row r="4112">
          <cell r="C4112" t="str">
            <v>São José da Barra / MG</v>
          </cell>
        </row>
        <row r="4113">
          <cell r="C4113" t="str">
            <v>São José da Bela Vista / SP</v>
          </cell>
        </row>
        <row r="4114">
          <cell r="C4114" t="str">
            <v>São José da Boa Vista / PR</v>
          </cell>
        </row>
        <row r="4115">
          <cell r="C4115" t="str">
            <v>Parapuã / SP</v>
          </cell>
        </row>
        <row r="4116">
          <cell r="C4116" t="str">
            <v>São José da Lapa / MG</v>
          </cell>
        </row>
        <row r="4117">
          <cell r="C4117" t="str">
            <v>São José da Safira / MG</v>
          </cell>
        </row>
        <row r="4118">
          <cell r="C4118" t="str">
            <v>São José da Tapera / AL</v>
          </cell>
        </row>
        <row r="4119">
          <cell r="C4119" t="str">
            <v>São José da Varginha / MG</v>
          </cell>
        </row>
        <row r="4120">
          <cell r="C4120" t="str">
            <v>São José da Vitória / BA</v>
          </cell>
        </row>
        <row r="4121">
          <cell r="C4121" t="str">
            <v>São José das Missões / RS</v>
          </cell>
        </row>
        <row r="4122">
          <cell r="C4122" t="str">
            <v>São José das Palmeiras / PR</v>
          </cell>
        </row>
        <row r="4123">
          <cell r="C4123" t="str">
            <v>São José de Caiana / PB</v>
          </cell>
        </row>
        <row r="4124">
          <cell r="C4124" t="str">
            <v>São José de Espinharas / PB</v>
          </cell>
        </row>
        <row r="4125">
          <cell r="C4125" t="str">
            <v>São José de Mipibu / RN</v>
          </cell>
        </row>
        <row r="4126">
          <cell r="C4126" t="str">
            <v>São José de Piranhas / PB</v>
          </cell>
        </row>
        <row r="4127">
          <cell r="C4127" t="str">
            <v>São José de Princesa / PB</v>
          </cell>
        </row>
        <row r="4128">
          <cell r="C4128" t="str">
            <v>Bom Lugar / MA</v>
          </cell>
        </row>
        <row r="4129">
          <cell r="C4129" t="str">
            <v>São José de Ubá / RJ</v>
          </cell>
        </row>
        <row r="4130">
          <cell r="C4130" t="str">
            <v>São José do Alegre / MG</v>
          </cell>
        </row>
        <row r="4131">
          <cell r="C4131" t="str">
            <v>São Bernardo do Campo / SP</v>
          </cell>
        </row>
        <row r="4132">
          <cell r="C4132" t="str">
            <v>São José do Belmonte / PE</v>
          </cell>
        </row>
        <row r="4133">
          <cell r="C4133" t="str">
            <v>São José do Bonfim / PB</v>
          </cell>
        </row>
        <row r="4134">
          <cell r="C4134" t="str">
            <v>São José do Brejo do Cruz / PB</v>
          </cell>
        </row>
        <row r="4135">
          <cell r="C4135" t="str">
            <v>São José do Calçado / ES</v>
          </cell>
        </row>
        <row r="4136">
          <cell r="C4136" t="str">
            <v>São José do Campestre / RN</v>
          </cell>
        </row>
        <row r="4137">
          <cell r="C4137" t="str">
            <v>Felisburgo / MG</v>
          </cell>
        </row>
        <row r="4138">
          <cell r="C4138" t="str">
            <v>São Pedro do Suaçuí / MG</v>
          </cell>
        </row>
        <row r="4139">
          <cell r="C4139" t="str">
            <v>São José do Divino / MG</v>
          </cell>
        </row>
        <row r="4140">
          <cell r="C4140" t="str">
            <v>São José do Divino / PI</v>
          </cell>
        </row>
        <row r="4141">
          <cell r="C4141" t="str">
            <v>São José do Egito / PE</v>
          </cell>
        </row>
        <row r="4142">
          <cell r="C4142" t="str">
            <v>São José do Goiabal / MG</v>
          </cell>
        </row>
        <row r="4143">
          <cell r="C4143" t="str">
            <v>São José do Herval / RS</v>
          </cell>
        </row>
        <row r="4144">
          <cell r="C4144" t="str">
            <v>São José do Hortêncio / RS</v>
          </cell>
        </row>
        <row r="4145">
          <cell r="C4145" t="str">
            <v>São José do Inhacorá / RS</v>
          </cell>
        </row>
        <row r="4146">
          <cell r="C4146" t="str">
            <v>São José do Jacuri / MG</v>
          </cell>
        </row>
        <row r="4147">
          <cell r="C4147" t="str">
            <v>São José do Mantimento / MG</v>
          </cell>
        </row>
        <row r="4148">
          <cell r="C4148" t="str">
            <v>São José do Norte / RS</v>
          </cell>
        </row>
        <row r="4149">
          <cell r="C4149" t="str">
            <v>São José do Ouro / RS</v>
          </cell>
        </row>
        <row r="4150">
          <cell r="C4150" t="str">
            <v>São José do Peixe / PI</v>
          </cell>
        </row>
        <row r="4151">
          <cell r="C4151" t="str">
            <v>São José do Piauí / PI</v>
          </cell>
        </row>
        <row r="4152">
          <cell r="C4152" t="str">
            <v>São José do Povo / MT</v>
          </cell>
        </row>
        <row r="4153">
          <cell r="C4153" t="str">
            <v>São José do Rio Claro / MT</v>
          </cell>
        </row>
        <row r="4154">
          <cell r="C4154" t="str">
            <v>Mesquita / RJ</v>
          </cell>
        </row>
        <row r="4155">
          <cell r="C4155" t="str">
            <v>São José do Rio Preto / SP</v>
          </cell>
        </row>
        <row r="4156">
          <cell r="C4156" t="str">
            <v>São José do Sabugi / PB</v>
          </cell>
        </row>
        <row r="4157">
          <cell r="C4157" t="str">
            <v>São José do Seridó / RN</v>
          </cell>
        </row>
        <row r="4158">
          <cell r="C4158" t="str">
            <v>São José do Sul / RS</v>
          </cell>
        </row>
        <row r="4159">
          <cell r="C4159" t="str">
            <v>São José do Vale do Rio Preto / RJ</v>
          </cell>
        </row>
        <row r="4160">
          <cell r="C4160" t="str">
            <v>São José do Xingu / MT</v>
          </cell>
        </row>
        <row r="4161">
          <cell r="C4161" t="str">
            <v>São José dos Ausentes / RS</v>
          </cell>
        </row>
        <row r="4162">
          <cell r="C4162" t="str">
            <v>Axixá / MA</v>
          </cell>
        </row>
        <row r="4163">
          <cell r="C4163" t="str">
            <v>Francisco Morato / SP</v>
          </cell>
        </row>
        <row r="4164">
          <cell r="C4164" t="str">
            <v>São José dos Cordeiros / PB</v>
          </cell>
        </row>
        <row r="4165">
          <cell r="C4165" t="str">
            <v>Medeiros Neto / BA</v>
          </cell>
        </row>
        <row r="4166">
          <cell r="C4166" t="str">
            <v>São José dos Quatro Marcos / MT</v>
          </cell>
        </row>
        <row r="4167">
          <cell r="C4167" t="str">
            <v>São José dos Ramos / PB</v>
          </cell>
        </row>
        <row r="4168">
          <cell r="C4168" t="str">
            <v>São Leopoldo / RS</v>
          </cell>
        </row>
        <row r="4169">
          <cell r="C4169" t="str">
            <v>Jundiá / AL</v>
          </cell>
        </row>
        <row r="4170">
          <cell r="C4170" t="str">
            <v>São Lourenço da Mata / PE</v>
          </cell>
        </row>
        <row r="4171">
          <cell r="C4171" t="str">
            <v>São Lourenço da Serra / SP</v>
          </cell>
        </row>
        <row r="4172">
          <cell r="C4172" t="str">
            <v>São Lourenço do Oeste / SC</v>
          </cell>
        </row>
        <row r="4173">
          <cell r="C4173" t="str">
            <v>São Lourenço do Sul / RS</v>
          </cell>
        </row>
        <row r="4174">
          <cell r="C4174" t="str">
            <v>Lagoa Grande do Maranhão / MA</v>
          </cell>
        </row>
        <row r="4175">
          <cell r="C4175" t="str">
            <v>São Luís de Montes Belos / GO</v>
          </cell>
        </row>
        <row r="4176">
          <cell r="C4176" t="str">
            <v>São Luís do Paraitinga / SP</v>
          </cell>
        </row>
        <row r="4177">
          <cell r="C4177" t="str">
            <v>São Luis do Piauí / PI</v>
          </cell>
        </row>
        <row r="4178">
          <cell r="C4178" t="str">
            <v>Lages / SC</v>
          </cell>
        </row>
        <row r="4179">
          <cell r="C4179" t="str">
            <v>São Luiz / RR</v>
          </cell>
        </row>
        <row r="4180">
          <cell r="C4180" t="str">
            <v>São Luiz do Norte / GO</v>
          </cell>
        </row>
        <row r="4181">
          <cell r="C4181" t="str">
            <v>São Mamede / PB</v>
          </cell>
        </row>
        <row r="4182">
          <cell r="C4182" t="str">
            <v>São Manoel do Paraná / PR</v>
          </cell>
        </row>
        <row r="4183">
          <cell r="C4183" t="str">
            <v>São Manuel / SP</v>
          </cell>
        </row>
        <row r="4184">
          <cell r="C4184" t="str">
            <v>São Marcos / RS</v>
          </cell>
        </row>
        <row r="4185">
          <cell r="C4185" t="str">
            <v>São Martinho / RS</v>
          </cell>
        </row>
        <row r="4186">
          <cell r="C4186" t="str">
            <v>São Martinho / SC</v>
          </cell>
        </row>
        <row r="4187">
          <cell r="C4187" t="str">
            <v>São Martinho da Serra / RS</v>
          </cell>
        </row>
        <row r="4188">
          <cell r="C4188" t="str">
            <v>São Mateus / ES</v>
          </cell>
        </row>
        <row r="4189">
          <cell r="C4189" t="str">
            <v>Araguanã / MA</v>
          </cell>
        </row>
        <row r="4190">
          <cell r="C4190" t="str">
            <v>São Mateus do Sul / PR</v>
          </cell>
        </row>
        <row r="4191">
          <cell r="C4191" t="str">
            <v>São Miguel Arcanjo / SP</v>
          </cell>
        </row>
        <row r="4192">
          <cell r="C4192" t="str">
            <v>São Miguel da Baixa Grande / PI</v>
          </cell>
        </row>
        <row r="4193">
          <cell r="C4193" t="str">
            <v>São Miguel da Boa Vista / SC</v>
          </cell>
        </row>
        <row r="4194">
          <cell r="C4194" t="str">
            <v>São Miguel das Matas / BA</v>
          </cell>
        </row>
        <row r="4195">
          <cell r="C4195" t="str">
            <v>São Miguel das Missões / RS</v>
          </cell>
        </row>
        <row r="4196">
          <cell r="C4196" t="str">
            <v>São Miguel de Taipu / PB</v>
          </cell>
        </row>
        <row r="4197">
          <cell r="C4197" t="str">
            <v>São Miguel do Aleixo / SE</v>
          </cell>
        </row>
        <row r="4198">
          <cell r="C4198" t="str">
            <v>São Miguel do Anta / MG</v>
          </cell>
        </row>
        <row r="4199">
          <cell r="C4199" t="str">
            <v>São Miguel do Araguaia / GO</v>
          </cell>
        </row>
        <row r="4200">
          <cell r="C4200" t="str">
            <v>São Miguel do Fidalgo / PI</v>
          </cell>
        </row>
        <row r="4201">
          <cell r="C4201" t="str">
            <v>São Miguel do Gostoso / RN</v>
          </cell>
        </row>
        <row r="4202">
          <cell r="C4202" t="str">
            <v>São Miguel do Guamá / PA</v>
          </cell>
        </row>
        <row r="4203">
          <cell r="C4203" t="str">
            <v>São Miguel do Guaporé / RO</v>
          </cell>
        </row>
        <row r="4204">
          <cell r="C4204" t="str">
            <v>São Miguel do Iguaçu / PR</v>
          </cell>
        </row>
        <row r="4205">
          <cell r="C4205" t="str">
            <v>Lajeado / TO</v>
          </cell>
        </row>
        <row r="4206">
          <cell r="C4206" t="str">
            <v>São Miguel do Passa Quatro / GO</v>
          </cell>
        </row>
        <row r="4207">
          <cell r="C4207" t="str">
            <v>São Miguel do Tapuio / PI</v>
          </cell>
        </row>
        <row r="4208">
          <cell r="C4208" t="str">
            <v>São Miguel do Tocantins / TO</v>
          </cell>
        </row>
        <row r="4209">
          <cell r="C4209" t="str">
            <v>São Miguel dos Campos / AL</v>
          </cell>
        </row>
        <row r="4210">
          <cell r="C4210" t="str">
            <v>São Miguel dos Milagres / AL</v>
          </cell>
        </row>
        <row r="4211">
          <cell r="C4211" t="str">
            <v>São Nicolau / RS</v>
          </cell>
        </row>
        <row r="4212">
          <cell r="C4212" t="str">
            <v>São Patrício / GO</v>
          </cell>
        </row>
        <row r="4213">
          <cell r="C4213" t="str">
            <v>Salesópolis / SP</v>
          </cell>
        </row>
        <row r="4214">
          <cell r="C4214" t="str">
            <v>São Paulo das Missões / RS</v>
          </cell>
        </row>
        <row r="4215">
          <cell r="C4215" t="str">
            <v>São Paulo de Olivença / AM</v>
          </cell>
        </row>
        <row r="4216">
          <cell r="C4216" t="str">
            <v>São Pedro / RN</v>
          </cell>
        </row>
        <row r="4217">
          <cell r="C4217" t="str">
            <v>São Pedro da Aldeia / RJ</v>
          </cell>
        </row>
        <row r="4218">
          <cell r="C4218" t="str">
            <v>São Pedro da Cipa / MT</v>
          </cell>
        </row>
        <row r="4219">
          <cell r="C4219" t="str">
            <v>São Pedro da Serra / RS</v>
          </cell>
        </row>
        <row r="4220">
          <cell r="C4220" t="str">
            <v>São Pedro da União / MG</v>
          </cell>
        </row>
        <row r="4221">
          <cell r="C4221" t="str">
            <v>São Pedro das Missões / RS</v>
          </cell>
        </row>
        <row r="4222">
          <cell r="C4222" t="str">
            <v>São Pedro de Alcântara / SC</v>
          </cell>
        </row>
        <row r="4223">
          <cell r="C4223" t="str">
            <v>São Pedro do Butiá / RS</v>
          </cell>
        </row>
        <row r="4224">
          <cell r="C4224" t="str">
            <v>São Pedro do Iguaçu / PR</v>
          </cell>
        </row>
        <row r="4225">
          <cell r="C4225" t="str">
            <v>São Pedro do Ivaí / PR</v>
          </cell>
        </row>
        <row r="4226">
          <cell r="C4226" t="str">
            <v>São Pedro do Paraná / PR</v>
          </cell>
        </row>
        <row r="4227">
          <cell r="C4227" t="str">
            <v>Uruará / PA</v>
          </cell>
        </row>
        <row r="4228">
          <cell r="C4228" t="str">
            <v>São Pedro do Sul / RS</v>
          </cell>
        </row>
        <row r="4229">
          <cell r="C4229" t="str">
            <v>São Pedro do Turvo / SP</v>
          </cell>
        </row>
        <row r="4230">
          <cell r="C4230" t="str">
            <v>Fernando Falcão / MA</v>
          </cell>
        </row>
        <row r="4231">
          <cell r="C4231" t="str">
            <v>São Rafael / RN</v>
          </cell>
        </row>
        <row r="4232">
          <cell r="C4232" t="str">
            <v>Presidente Vargas / MA</v>
          </cell>
        </row>
        <row r="4233">
          <cell r="C4233" t="str">
            <v>Sucupira do Norte / MA</v>
          </cell>
        </row>
        <row r="4234">
          <cell r="C4234" t="str">
            <v>Igarapé Grande / MA</v>
          </cell>
        </row>
        <row r="4235">
          <cell r="C4235" t="str">
            <v>São Romão / MG</v>
          </cell>
        </row>
        <row r="4236">
          <cell r="C4236" t="str">
            <v>São Roque / SP</v>
          </cell>
        </row>
        <row r="4237">
          <cell r="C4237" t="str">
            <v>São Roque de Minas / MG</v>
          </cell>
        </row>
        <row r="4238">
          <cell r="C4238" t="str">
            <v>São Roque do Canaã / ES</v>
          </cell>
        </row>
        <row r="4239">
          <cell r="C4239" t="str">
            <v>São Salvador do Tocantins / TO</v>
          </cell>
        </row>
        <row r="4240">
          <cell r="C4240" t="str">
            <v>São Sebastião / AL</v>
          </cell>
        </row>
        <row r="4241">
          <cell r="C4241" t="str">
            <v>Porto Rico do Maranhão / MA</v>
          </cell>
        </row>
        <row r="4242">
          <cell r="C4242" t="str">
            <v>São Sebastião da Amoreira / PR</v>
          </cell>
        </row>
        <row r="4243">
          <cell r="C4243" t="str">
            <v>São Sebastião da Boa Vista / PA</v>
          </cell>
        </row>
        <row r="4244">
          <cell r="C4244" t="str">
            <v>São Sebastião da Grama / SP</v>
          </cell>
        </row>
        <row r="4245">
          <cell r="C4245" t="str">
            <v>São Sebastião da Vargem Alegre / MG</v>
          </cell>
        </row>
        <row r="4246">
          <cell r="C4246" t="str">
            <v>São Sebastião de Lagoa de Roça / PB</v>
          </cell>
        </row>
        <row r="4247">
          <cell r="C4247" t="str">
            <v>São Sebastião do Anta / MG</v>
          </cell>
        </row>
        <row r="4248">
          <cell r="C4248" t="str">
            <v>Camalaú / PB</v>
          </cell>
        </row>
        <row r="4249">
          <cell r="C4249" t="str">
            <v>São Sebastião do Maranhão / MG</v>
          </cell>
        </row>
        <row r="4250">
          <cell r="C4250" t="str">
            <v>São Sebastião do Oeste / MG</v>
          </cell>
        </row>
        <row r="4251">
          <cell r="C4251" t="str">
            <v>Fortaleza / CE</v>
          </cell>
        </row>
        <row r="4252">
          <cell r="C4252" t="str">
            <v>São Sebastião do Passé / BA</v>
          </cell>
        </row>
        <row r="4253">
          <cell r="C4253" t="str">
            <v>São Sebastião do Rio Preto / MG</v>
          </cell>
        </row>
        <row r="4254">
          <cell r="C4254" t="str">
            <v>São Sebastião do Rio Verde / MG</v>
          </cell>
        </row>
        <row r="4255">
          <cell r="C4255" t="str">
            <v>São Sebastião do Umbuzeiro / PB</v>
          </cell>
        </row>
        <row r="4256">
          <cell r="C4256" t="str">
            <v>Ferraz de Vasconcelos / SP</v>
          </cell>
        </row>
        <row r="4257">
          <cell r="C4257" t="str">
            <v>São Simão / GO</v>
          </cell>
        </row>
        <row r="4258">
          <cell r="C4258" t="str">
            <v>Bom Jesus do Norte / ES</v>
          </cell>
        </row>
        <row r="4259">
          <cell r="C4259" t="str">
            <v>São Thomé das Letras / MG</v>
          </cell>
        </row>
        <row r="4260">
          <cell r="C4260" t="str">
            <v>São Tiago / MG</v>
          </cell>
        </row>
        <row r="4261">
          <cell r="C4261" t="str">
            <v>São Tomás de Aquino / MG</v>
          </cell>
        </row>
        <row r="4262">
          <cell r="C4262" t="str">
            <v>São Tomé / PR</v>
          </cell>
        </row>
        <row r="4263">
          <cell r="C4263" t="str">
            <v>São Valentim / RS</v>
          </cell>
        </row>
        <row r="4264">
          <cell r="C4264" t="str">
            <v>São Valentim do Sul / RS</v>
          </cell>
        </row>
        <row r="4265">
          <cell r="C4265" t="str">
            <v>São Valério / TO</v>
          </cell>
        </row>
        <row r="4266">
          <cell r="C4266" t="str">
            <v>São Valério do Sul / RS</v>
          </cell>
        </row>
        <row r="4267">
          <cell r="C4267" t="str">
            <v>São Vendelino / RS</v>
          </cell>
        </row>
        <row r="4268">
          <cell r="C4268" t="str">
            <v>São Vicente / RN</v>
          </cell>
        </row>
        <row r="4269">
          <cell r="C4269" t="str">
            <v>Parnaíba / PI</v>
          </cell>
        </row>
        <row r="4270">
          <cell r="C4270" t="str">
            <v>São Vicente de Minas / MG</v>
          </cell>
        </row>
        <row r="4271">
          <cell r="C4271" t="str">
            <v>São Vicente do Seridó / PB</v>
          </cell>
        </row>
        <row r="4272">
          <cell r="C4272" t="str">
            <v>São Vicente do Sul / RS</v>
          </cell>
        </row>
        <row r="4273">
          <cell r="C4273" t="str">
            <v>São Vicente Ferrer / PE</v>
          </cell>
        </row>
        <row r="4274">
          <cell r="C4274" t="str">
            <v>Sapé / PB</v>
          </cell>
        </row>
        <row r="4275">
          <cell r="C4275" t="str">
            <v>Sapeaçu / BA</v>
          </cell>
        </row>
        <row r="4276">
          <cell r="C4276" t="str">
            <v>Sapezal / MT</v>
          </cell>
        </row>
        <row r="4277">
          <cell r="C4277" t="str">
            <v>Sapiranga / RS</v>
          </cell>
        </row>
        <row r="4278">
          <cell r="C4278" t="str">
            <v>São Gabriel da Cachoeira / AM</v>
          </cell>
        </row>
        <row r="4279">
          <cell r="C4279" t="str">
            <v>Sapucaí-Mirim / MG</v>
          </cell>
        </row>
        <row r="4280">
          <cell r="C4280" t="str">
            <v>Sapucaia / PA</v>
          </cell>
        </row>
        <row r="4281">
          <cell r="C4281" t="str">
            <v>Sapucaia / RJ</v>
          </cell>
        </row>
        <row r="4282">
          <cell r="C4282" t="str">
            <v>Sapucaia do Sul / RS</v>
          </cell>
        </row>
        <row r="4283">
          <cell r="C4283" t="str">
            <v>Saquarema / RJ</v>
          </cell>
        </row>
        <row r="4284">
          <cell r="C4284" t="str">
            <v>Sarandi / PR</v>
          </cell>
        </row>
        <row r="4285">
          <cell r="C4285" t="str">
            <v>Sarandi / RS</v>
          </cell>
        </row>
        <row r="4286">
          <cell r="C4286" t="str">
            <v>Sarapuí / SP</v>
          </cell>
        </row>
        <row r="4287">
          <cell r="C4287" t="str">
            <v>Sardoá / MG</v>
          </cell>
        </row>
        <row r="4288">
          <cell r="C4288" t="str">
            <v>Sarutaiá / SP</v>
          </cell>
        </row>
        <row r="4289">
          <cell r="C4289" t="str">
            <v>Sarzedo / MG</v>
          </cell>
        </row>
        <row r="4290">
          <cell r="C4290" t="str">
            <v>Sátiro Dias / BA</v>
          </cell>
        </row>
        <row r="4291">
          <cell r="C4291" t="str">
            <v>Satuba / AL</v>
          </cell>
        </row>
        <row r="4292">
          <cell r="C4292" t="str">
            <v>Duque Bacelar / MA</v>
          </cell>
        </row>
        <row r="4293">
          <cell r="C4293" t="str">
            <v>Saudade do Iguaçu / PR</v>
          </cell>
        </row>
        <row r="4294">
          <cell r="C4294" t="str">
            <v>Nova Olinda / TO</v>
          </cell>
        </row>
        <row r="4295">
          <cell r="C4295" t="str">
            <v>Schroeder / SC</v>
          </cell>
        </row>
        <row r="4296">
          <cell r="C4296" t="str">
            <v>Seabra / BA</v>
          </cell>
        </row>
        <row r="4297">
          <cell r="C4297" t="str">
            <v>Seara / SC</v>
          </cell>
        </row>
        <row r="4298">
          <cell r="C4298" t="str">
            <v>Sebastianópolis do Sul / SP</v>
          </cell>
        </row>
        <row r="4299">
          <cell r="C4299" t="str">
            <v>Sebastião Laranjeiras / BA</v>
          </cell>
        </row>
        <row r="4300">
          <cell r="C4300" t="str">
            <v>Sebastião Leal / PI</v>
          </cell>
        </row>
        <row r="4301">
          <cell r="C4301" t="str">
            <v>Seberi / RS</v>
          </cell>
        </row>
        <row r="4302">
          <cell r="C4302" t="str">
            <v>Sede Nova / RS</v>
          </cell>
        </row>
        <row r="4303">
          <cell r="C4303" t="str">
            <v>Selbach / RS</v>
          </cell>
        </row>
        <row r="4304">
          <cell r="C4304" t="str">
            <v>Selvíria / MS</v>
          </cell>
        </row>
        <row r="4305">
          <cell r="C4305" t="str">
            <v>Sem-Peixe / MG</v>
          </cell>
        </row>
        <row r="4306">
          <cell r="C4306" t="str">
            <v>Sena Madureira / AC</v>
          </cell>
        </row>
        <row r="4307">
          <cell r="C4307" t="str">
            <v>Cedral / MA</v>
          </cell>
        </row>
        <row r="4308">
          <cell r="C4308" t="str">
            <v>Senador Amaral / MG</v>
          </cell>
        </row>
        <row r="4309">
          <cell r="C4309" t="str">
            <v>Senador Canedo / GO</v>
          </cell>
        </row>
        <row r="4310">
          <cell r="C4310" t="str">
            <v>Senador Cortes / MG</v>
          </cell>
        </row>
        <row r="4311">
          <cell r="C4311" t="str">
            <v>Senador Elói de Souza / RN</v>
          </cell>
        </row>
        <row r="4312">
          <cell r="C4312" t="str">
            <v>Senador Guiomard / AC</v>
          </cell>
        </row>
        <row r="4313">
          <cell r="C4313" t="str">
            <v>Porto de Moz / PA</v>
          </cell>
        </row>
        <row r="4314">
          <cell r="C4314" t="str">
            <v>Senador José Porfírio / PA</v>
          </cell>
        </row>
        <row r="4315">
          <cell r="C4315" t="str">
            <v>São Geraldo do Baixio / MG</v>
          </cell>
        </row>
        <row r="4316">
          <cell r="C4316" t="str">
            <v>Senador Pompeu / CE</v>
          </cell>
        </row>
        <row r="4317">
          <cell r="C4317" t="str">
            <v>Senador Rui Palmeira / AL</v>
          </cell>
        </row>
        <row r="4318">
          <cell r="C4318" t="str">
            <v>Senador Sá / CE</v>
          </cell>
        </row>
        <row r="4319">
          <cell r="C4319" t="str">
            <v>Senador Salgado Filho / RS</v>
          </cell>
        </row>
        <row r="4320">
          <cell r="C4320" t="str">
            <v>Sengés / PR</v>
          </cell>
        </row>
        <row r="4321">
          <cell r="C4321" t="str">
            <v>Senhor do Bonfim / BA</v>
          </cell>
        </row>
        <row r="4322">
          <cell r="C4322" t="str">
            <v>Novo Airão / AM</v>
          </cell>
        </row>
        <row r="4323">
          <cell r="C4323" t="str">
            <v>Marabá / PA</v>
          </cell>
        </row>
        <row r="4324">
          <cell r="C4324" t="str">
            <v>Sentinela do Sul / RS</v>
          </cell>
        </row>
        <row r="4325">
          <cell r="C4325" t="str">
            <v>Sento Sé / BA</v>
          </cell>
        </row>
        <row r="4326">
          <cell r="C4326" t="str">
            <v>Serafina Corrêa / RS</v>
          </cell>
        </row>
        <row r="4327">
          <cell r="C4327" t="str">
            <v>Sericita / MG</v>
          </cell>
        </row>
        <row r="4328">
          <cell r="C4328" t="str">
            <v>Seringueiras / RO</v>
          </cell>
        </row>
        <row r="4329">
          <cell r="C4329" t="str">
            <v>Seritinga / MG</v>
          </cell>
        </row>
        <row r="4330">
          <cell r="C4330" t="str">
            <v>Serra / ES</v>
          </cell>
        </row>
        <row r="4331">
          <cell r="C4331" t="str">
            <v>Serra Alta / SC</v>
          </cell>
        </row>
        <row r="4332">
          <cell r="C4332" t="str">
            <v>Serra Azul / SP</v>
          </cell>
        </row>
        <row r="4333">
          <cell r="C4333" t="str">
            <v>Serra Azul de Minas / MG</v>
          </cell>
        </row>
        <row r="4334">
          <cell r="C4334" t="str">
            <v>Serra Caiada / RN</v>
          </cell>
        </row>
        <row r="4335">
          <cell r="C4335" t="str">
            <v>Serra da Raiz / PB</v>
          </cell>
        </row>
        <row r="4336">
          <cell r="C4336" t="str">
            <v>Serra da Saudade / MG</v>
          </cell>
        </row>
        <row r="4337">
          <cell r="C4337" t="str">
            <v>Serra do Navio / AP</v>
          </cell>
        </row>
        <row r="4338">
          <cell r="C4338" t="str">
            <v>Serra do Salitre / MG</v>
          </cell>
        </row>
        <row r="4339">
          <cell r="C4339" t="str">
            <v>Serra Dourada / BA</v>
          </cell>
        </row>
        <row r="4340">
          <cell r="C4340" t="str">
            <v>Serra Grande / PB</v>
          </cell>
        </row>
        <row r="4341">
          <cell r="C4341" t="str">
            <v>Serra Negra / SP</v>
          </cell>
        </row>
        <row r="4342">
          <cell r="C4342" t="str">
            <v>Serra Negra do Norte / RN</v>
          </cell>
        </row>
        <row r="4343">
          <cell r="C4343" t="str">
            <v>Serra Nova Dourada / MT</v>
          </cell>
        </row>
        <row r="4344">
          <cell r="C4344" t="str">
            <v>Serra Preta / BA</v>
          </cell>
        </row>
        <row r="4345">
          <cell r="C4345" t="str">
            <v>Serra Talhada / PE</v>
          </cell>
        </row>
        <row r="4346">
          <cell r="C4346" t="str">
            <v>Serrana / SP</v>
          </cell>
        </row>
        <row r="4347">
          <cell r="C4347" t="str">
            <v>Serrania / MG</v>
          </cell>
        </row>
        <row r="4348">
          <cell r="C4348" t="str">
            <v>Cajapió / MA</v>
          </cell>
        </row>
        <row r="4349">
          <cell r="C4349" t="str">
            <v>Serranópolis de Minas / MG</v>
          </cell>
        </row>
        <row r="4350">
          <cell r="C4350" t="str">
            <v>Serranópolis do Iguaçu / PR</v>
          </cell>
        </row>
        <row r="4351">
          <cell r="C4351" t="str">
            <v>Serraria / PB</v>
          </cell>
        </row>
        <row r="4352">
          <cell r="C4352" t="str">
            <v>Serrinha / BA</v>
          </cell>
        </row>
        <row r="4353">
          <cell r="C4353" t="str">
            <v>Serrinha / RN</v>
          </cell>
        </row>
        <row r="4354">
          <cell r="C4354" t="str">
            <v>Serrinha dos Pintos / RN</v>
          </cell>
        </row>
        <row r="4355">
          <cell r="C4355" t="str">
            <v>Serrita / PE</v>
          </cell>
        </row>
        <row r="4356">
          <cell r="C4356" t="str">
            <v>Serro / MG</v>
          </cell>
        </row>
        <row r="4357">
          <cell r="C4357" t="str">
            <v>Serrolândia / BA</v>
          </cell>
        </row>
        <row r="4358">
          <cell r="C4358" t="str">
            <v>Sertaneja / PR</v>
          </cell>
        </row>
        <row r="4359">
          <cell r="C4359" t="str">
            <v>Sertânia / PE</v>
          </cell>
        </row>
        <row r="4360">
          <cell r="C4360" t="str">
            <v>Sertanópolis / PR</v>
          </cell>
        </row>
        <row r="4361">
          <cell r="C4361" t="str">
            <v>Sertão / RS</v>
          </cell>
        </row>
        <row r="4362">
          <cell r="C4362" t="str">
            <v>Sertão Santana / RS</v>
          </cell>
        </row>
        <row r="4363">
          <cell r="C4363" t="str">
            <v>Sertãozinho / PB</v>
          </cell>
        </row>
        <row r="4364">
          <cell r="C4364" t="str">
            <v>Coronel Murta / MG</v>
          </cell>
        </row>
        <row r="4365">
          <cell r="C4365" t="str">
            <v>Sete Barras / SP</v>
          </cell>
        </row>
        <row r="4366">
          <cell r="C4366" t="str">
            <v>Sete de Setembro / RS</v>
          </cell>
        </row>
        <row r="4367">
          <cell r="C4367" t="str">
            <v>Pombal / PB</v>
          </cell>
        </row>
        <row r="4368">
          <cell r="C4368" t="str">
            <v>Sete Quedas / MS</v>
          </cell>
        </row>
        <row r="4369">
          <cell r="C4369" t="str">
            <v>Setubinha / MG</v>
          </cell>
        </row>
        <row r="4370">
          <cell r="C4370" t="str">
            <v>Severiano de Almeida / RS</v>
          </cell>
        </row>
        <row r="4371">
          <cell r="C4371" t="str">
            <v>Severiano Melo / RN</v>
          </cell>
        </row>
        <row r="4372">
          <cell r="C4372" t="str">
            <v>Severínia / SP</v>
          </cell>
        </row>
        <row r="4373">
          <cell r="C4373" t="str">
            <v>Siderópolis / SC</v>
          </cell>
        </row>
        <row r="4374">
          <cell r="C4374" t="str">
            <v>Sidrolândia / MS</v>
          </cell>
        </row>
        <row r="4375">
          <cell r="C4375" t="str">
            <v>Sigefredo Pacheco / PI</v>
          </cell>
        </row>
        <row r="4376">
          <cell r="C4376" t="str">
            <v>Silva Jardim / RJ</v>
          </cell>
        </row>
        <row r="4377">
          <cell r="C4377" t="str">
            <v>Silvânia / GO</v>
          </cell>
        </row>
        <row r="4378">
          <cell r="C4378" t="str">
            <v>Silvanópolis / TO</v>
          </cell>
        </row>
        <row r="4379">
          <cell r="C4379" t="str">
            <v>Silveira Martins / RS</v>
          </cell>
        </row>
        <row r="4380">
          <cell r="C4380" t="str">
            <v>Silveirânia / MG</v>
          </cell>
        </row>
        <row r="4381">
          <cell r="C4381" t="str">
            <v>Silveiras / SP</v>
          </cell>
        </row>
        <row r="4382">
          <cell r="C4382" t="str">
            <v>Silves / AM</v>
          </cell>
        </row>
        <row r="4383">
          <cell r="C4383" t="str">
            <v>Silvianópolis / MG</v>
          </cell>
        </row>
        <row r="4384">
          <cell r="C4384" t="str">
            <v>Simão Dias / SE</v>
          </cell>
        </row>
        <row r="4385">
          <cell r="C4385" t="str">
            <v>Simão Pereira / MG</v>
          </cell>
        </row>
        <row r="4386">
          <cell r="C4386" t="str">
            <v>Simões Filho / BA</v>
          </cell>
        </row>
        <row r="4387">
          <cell r="C4387" t="str">
            <v>Simolândia / GO</v>
          </cell>
        </row>
        <row r="4388">
          <cell r="C4388" t="str">
            <v>Simonésia / MG</v>
          </cell>
        </row>
        <row r="4389">
          <cell r="C4389" t="str">
            <v>Simplício Mendes / PI</v>
          </cell>
        </row>
        <row r="4390">
          <cell r="C4390" t="str">
            <v>Macaparana / PE</v>
          </cell>
        </row>
        <row r="4391">
          <cell r="C4391" t="str">
            <v>Sinop / MT</v>
          </cell>
        </row>
        <row r="4392">
          <cell r="C4392" t="str">
            <v>Siqueira Campos / PR</v>
          </cell>
        </row>
        <row r="4393">
          <cell r="C4393" t="str">
            <v>Sirinhaém / PE</v>
          </cell>
        </row>
        <row r="4394">
          <cell r="C4394" t="str">
            <v>Siriri / SE</v>
          </cell>
        </row>
        <row r="4395">
          <cell r="C4395" t="str">
            <v>Sítio d Abadia / GO</v>
          </cell>
        </row>
        <row r="4396">
          <cell r="C4396" t="str">
            <v>São João do Paraíso / MA</v>
          </cell>
        </row>
        <row r="4397">
          <cell r="C4397" t="str">
            <v>Sítio Novo / RN</v>
          </cell>
        </row>
        <row r="4398">
          <cell r="C4398" t="str">
            <v>Sítio Novo do Tocantins / TO</v>
          </cell>
        </row>
        <row r="4399">
          <cell r="C4399" t="str">
            <v>Sobradinho / BA</v>
          </cell>
        </row>
        <row r="4400">
          <cell r="C4400" t="str">
            <v>Sobradinho / RS</v>
          </cell>
        </row>
        <row r="4401">
          <cell r="C4401" t="str">
            <v>Sobrado / PB</v>
          </cell>
        </row>
        <row r="4402">
          <cell r="C4402" t="str">
            <v>Gravatá / PE</v>
          </cell>
        </row>
        <row r="4403">
          <cell r="C4403" t="str">
            <v>Sobrália / MG</v>
          </cell>
        </row>
        <row r="4404">
          <cell r="C4404" t="str">
            <v>Suzano / SP</v>
          </cell>
        </row>
        <row r="4405">
          <cell r="C4405" t="str">
            <v>Solânea / PB</v>
          </cell>
        </row>
        <row r="4406">
          <cell r="C4406" t="str">
            <v>Conceição do Castelo / ES</v>
          </cell>
        </row>
        <row r="4407">
          <cell r="C4407" t="str">
            <v>Soledade de Minas / MG</v>
          </cell>
        </row>
        <row r="4408">
          <cell r="C4408" t="str">
            <v>Solidão / PE</v>
          </cell>
        </row>
        <row r="4409">
          <cell r="C4409" t="str">
            <v>Solonópole / CE</v>
          </cell>
        </row>
        <row r="4410">
          <cell r="C4410" t="str">
            <v>Joaquim Gomes / AL</v>
          </cell>
        </row>
        <row r="4411">
          <cell r="C4411" t="str">
            <v>Sonora / MS</v>
          </cell>
        </row>
        <row r="4412">
          <cell r="C4412" t="str">
            <v>São José da Laje / AL</v>
          </cell>
        </row>
        <row r="4413">
          <cell r="C4413" t="str">
            <v>Morada Nova / CE</v>
          </cell>
        </row>
        <row r="4414">
          <cell r="C4414" t="str">
            <v>Sorriso / MT</v>
          </cell>
        </row>
        <row r="4415">
          <cell r="C4415" t="str">
            <v>Soure / PA</v>
          </cell>
        </row>
        <row r="4416">
          <cell r="C4416" t="str">
            <v>Sucupira / TO</v>
          </cell>
        </row>
        <row r="4417">
          <cell r="C4417" t="str">
            <v>Lago do Junco / MA</v>
          </cell>
        </row>
        <row r="4418">
          <cell r="C4418" t="str">
            <v>Tasso Fragoso / MA</v>
          </cell>
        </row>
        <row r="4419">
          <cell r="C4419" t="str">
            <v>Sud Mennucci / SP</v>
          </cell>
        </row>
        <row r="4420">
          <cell r="C4420" t="str">
            <v>Sul Brasil / SC</v>
          </cell>
        </row>
        <row r="4421">
          <cell r="C4421" t="str">
            <v>Sulina / PR</v>
          </cell>
        </row>
        <row r="4422">
          <cell r="C4422" t="str">
            <v>Salto de Pirapora / SP</v>
          </cell>
        </row>
        <row r="4423">
          <cell r="C4423" t="str">
            <v>Sumé / PB</v>
          </cell>
        </row>
        <row r="4424">
          <cell r="C4424" t="str">
            <v>Sumidouro / RJ</v>
          </cell>
        </row>
        <row r="4425">
          <cell r="C4425" t="str">
            <v>Surubim / PE</v>
          </cell>
        </row>
        <row r="4426">
          <cell r="C4426" t="str">
            <v>Sussuapara / PI</v>
          </cell>
        </row>
        <row r="4427">
          <cell r="C4427" t="str">
            <v>Suzanápolis / SP</v>
          </cell>
        </row>
        <row r="4428">
          <cell r="C4428" t="str">
            <v>Natércia / MG</v>
          </cell>
        </row>
        <row r="4429">
          <cell r="C4429" t="str">
            <v>Tabaí / RS</v>
          </cell>
        </row>
        <row r="4430">
          <cell r="C4430" t="str">
            <v>Tabaporã / MT</v>
          </cell>
        </row>
        <row r="4431">
          <cell r="C4431" t="str">
            <v>Tabapuã / SP</v>
          </cell>
        </row>
        <row r="4432">
          <cell r="C4432" t="str">
            <v>Tabatinga / SP</v>
          </cell>
        </row>
        <row r="4433">
          <cell r="C4433" t="str">
            <v>Tabira / PE</v>
          </cell>
        </row>
        <row r="4434">
          <cell r="C4434" t="str">
            <v>Taboão da Serra / SP</v>
          </cell>
        </row>
        <row r="4435">
          <cell r="C4435" t="str">
            <v>Tabocão / TO</v>
          </cell>
        </row>
        <row r="4436">
          <cell r="C4436" t="str">
            <v>Taboleiro Grande / RN</v>
          </cell>
        </row>
        <row r="4437">
          <cell r="C4437" t="str">
            <v>Propriá / SE</v>
          </cell>
        </row>
        <row r="4438">
          <cell r="C4438" t="str">
            <v>Tacaimbó / PE</v>
          </cell>
        </row>
        <row r="4439">
          <cell r="C4439" t="str">
            <v>Tacaratu / PE</v>
          </cell>
        </row>
        <row r="4440">
          <cell r="C4440" t="str">
            <v>Taciba / SP</v>
          </cell>
        </row>
        <row r="4441">
          <cell r="C4441" t="str">
            <v>Tacima / PB</v>
          </cell>
        </row>
        <row r="4442">
          <cell r="C4442" t="str">
            <v>Tacuru / MS</v>
          </cell>
        </row>
        <row r="4443">
          <cell r="C4443" t="str">
            <v>Taguaí / SP</v>
          </cell>
        </row>
        <row r="4444">
          <cell r="C4444" t="str">
            <v>Taguatinga / TO</v>
          </cell>
        </row>
        <row r="4445">
          <cell r="C4445" t="str">
            <v>Taiaçu / SP</v>
          </cell>
        </row>
        <row r="4446">
          <cell r="C4446" t="str">
            <v>Ipiranga do Piauí / PI</v>
          </cell>
        </row>
        <row r="4447">
          <cell r="C4447" t="str">
            <v>Taiobeiras / MG</v>
          </cell>
        </row>
        <row r="4448">
          <cell r="C4448" t="str">
            <v>Taipu / RN</v>
          </cell>
        </row>
        <row r="4449">
          <cell r="C4449" t="str">
            <v>Taiúva / SP</v>
          </cell>
        </row>
        <row r="4450">
          <cell r="C4450" t="str">
            <v>Tamarana / PR</v>
          </cell>
        </row>
        <row r="4451">
          <cell r="C4451" t="str">
            <v>Tambaú / SP</v>
          </cell>
        </row>
        <row r="4452">
          <cell r="C4452" t="str">
            <v>Tamboara / PR</v>
          </cell>
        </row>
        <row r="4453">
          <cell r="C4453" t="str">
            <v>Tamboril / CE</v>
          </cell>
        </row>
        <row r="4454">
          <cell r="C4454" t="str">
            <v>Tamboril do Piauí / PI</v>
          </cell>
        </row>
        <row r="4455">
          <cell r="C4455" t="str">
            <v>Tanabi / SP</v>
          </cell>
        </row>
        <row r="4456">
          <cell r="C4456" t="str">
            <v>Tangará / RN</v>
          </cell>
        </row>
        <row r="4457">
          <cell r="C4457" t="str">
            <v>Tangará / SC</v>
          </cell>
        </row>
        <row r="4458">
          <cell r="C4458" t="str">
            <v>Tangará da Serra / MT</v>
          </cell>
        </row>
        <row r="4459">
          <cell r="C4459" t="str">
            <v>Cajueiro / AL</v>
          </cell>
        </row>
        <row r="4460">
          <cell r="C4460" t="str">
            <v>Tanhaçu / BA</v>
          </cell>
        </row>
        <row r="4461">
          <cell r="C4461" t="str">
            <v>Tanque d Arca / AL</v>
          </cell>
        </row>
        <row r="4462">
          <cell r="C4462" t="str">
            <v>Tanque do Piauí / PI</v>
          </cell>
        </row>
        <row r="4463">
          <cell r="C4463" t="str">
            <v>Tanque Novo / BA</v>
          </cell>
        </row>
        <row r="4464">
          <cell r="C4464" t="str">
            <v>Tanquinho / BA</v>
          </cell>
        </row>
        <row r="4465">
          <cell r="C4465" t="str">
            <v>Manacapuru / AM</v>
          </cell>
        </row>
        <row r="4466">
          <cell r="C4466" t="str">
            <v>Tapejara / PR</v>
          </cell>
        </row>
        <row r="4467">
          <cell r="C4467" t="str">
            <v>Tapejara / RS</v>
          </cell>
        </row>
        <row r="4468">
          <cell r="C4468" t="str">
            <v>Rosário da Limeira / MG</v>
          </cell>
        </row>
        <row r="4469">
          <cell r="C4469" t="str">
            <v>Taperoá / PB</v>
          </cell>
        </row>
        <row r="4470">
          <cell r="C4470" t="str">
            <v>Tapes / RS</v>
          </cell>
        </row>
        <row r="4471">
          <cell r="C4471" t="str">
            <v>Sumaré / SP</v>
          </cell>
        </row>
        <row r="4472">
          <cell r="C4472" t="str">
            <v>Tapira / PR</v>
          </cell>
        </row>
        <row r="4473">
          <cell r="C4473" t="str">
            <v>Tapiraí / MG</v>
          </cell>
        </row>
        <row r="4474">
          <cell r="C4474" t="str">
            <v>Tapiraí / SP</v>
          </cell>
        </row>
        <row r="4475">
          <cell r="C4475" t="str">
            <v>Tapiramutá / BA</v>
          </cell>
        </row>
        <row r="4476">
          <cell r="C4476" t="str">
            <v>Tapiratiba / SP</v>
          </cell>
        </row>
        <row r="4477">
          <cell r="C4477" t="str">
            <v>Tapurah / MT</v>
          </cell>
        </row>
        <row r="4478">
          <cell r="C4478" t="str">
            <v>Taquara / RS</v>
          </cell>
        </row>
        <row r="4479">
          <cell r="C4479" t="str">
            <v>Taquaraçu de Minas / MG</v>
          </cell>
        </row>
        <row r="4480">
          <cell r="C4480" t="str">
            <v>Taquaral / SP</v>
          </cell>
        </row>
        <row r="4481">
          <cell r="C4481" t="str">
            <v>Taquaral de Goiás / GO</v>
          </cell>
        </row>
        <row r="4482">
          <cell r="C4482" t="str">
            <v>Taquari / RS</v>
          </cell>
        </row>
        <row r="4483">
          <cell r="C4483" t="str">
            <v>Alegrete / RS</v>
          </cell>
        </row>
        <row r="4484">
          <cell r="C4484" t="str">
            <v>Taquarituba / SP</v>
          </cell>
        </row>
        <row r="4485">
          <cell r="C4485" t="str">
            <v>Bertópolis / MG</v>
          </cell>
        </row>
        <row r="4486">
          <cell r="C4486" t="str">
            <v>Taquaruçu do Sul / RS</v>
          </cell>
        </row>
        <row r="4487">
          <cell r="C4487" t="str">
            <v>Taquarussu / MS</v>
          </cell>
        </row>
        <row r="4488">
          <cell r="C4488" t="str">
            <v>Joaíma / MG</v>
          </cell>
        </row>
        <row r="4489">
          <cell r="C4489" t="str">
            <v>São Caitano / PE</v>
          </cell>
        </row>
        <row r="4490">
          <cell r="C4490" t="str">
            <v>Tarrafas / CE</v>
          </cell>
        </row>
        <row r="4491">
          <cell r="C4491" t="str">
            <v>Tartarugalzinho / AP</v>
          </cell>
        </row>
        <row r="4492">
          <cell r="C4492" t="str">
            <v>Tarumã / SP</v>
          </cell>
        </row>
        <row r="4493">
          <cell r="C4493" t="str">
            <v>Tarumirim / MG</v>
          </cell>
        </row>
        <row r="4494">
          <cell r="C4494" t="str">
            <v>São Domingos do Azeitão / MA</v>
          </cell>
        </row>
        <row r="4495">
          <cell r="C4495" t="str">
            <v>Teresina / PI</v>
          </cell>
        </row>
        <row r="4496">
          <cell r="C4496" t="str">
            <v>Tauá / CE</v>
          </cell>
        </row>
        <row r="4497">
          <cell r="C4497" t="str">
            <v>Cruzeiro do Sul / AC</v>
          </cell>
        </row>
        <row r="4498">
          <cell r="C4498" t="str">
            <v>Tavares / RS</v>
          </cell>
        </row>
        <row r="4499">
          <cell r="C4499" t="str">
            <v>Tefé / AM</v>
          </cell>
        </row>
        <row r="4500">
          <cell r="C4500" t="str">
            <v>Teixeira / PB</v>
          </cell>
        </row>
        <row r="4501">
          <cell r="C4501" t="str">
            <v>Teixeira de Freitas / BA</v>
          </cell>
        </row>
        <row r="4502">
          <cell r="C4502" t="str">
            <v>Teixeira Soares / PR</v>
          </cell>
        </row>
        <row r="4503">
          <cell r="C4503" t="str">
            <v>Teixeiras / MG</v>
          </cell>
        </row>
        <row r="4504">
          <cell r="C4504" t="str">
            <v>Teixeirópolis / RO</v>
          </cell>
        </row>
        <row r="4505">
          <cell r="C4505" t="str">
            <v>Tejuçuoca / CE</v>
          </cell>
        </row>
        <row r="4506">
          <cell r="C4506" t="str">
            <v>Tejupá / SP</v>
          </cell>
        </row>
        <row r="4507">
          <cell r="C4507" t="str">
            <v>Telêmaco Borba / PR</v>
          </cell>
        </row>
        <row r="4508">
          <cell r="C4508" t="str">
            <v>Capanema / PA</v>
          </cell>
        </row>
        <row r="4509">
          <cell r="C4509" t="str">
            <v>Tenente Ananias / RN</v>
          </cell>
        </row>
        <row r="4510">
          <cell r="C4510" t="str">
            <v>Tenente Laurentino Cruz / RN</v>
          </cell>
        </row>
        <row r="4511">
          <cell r="C4511" t="str">
            <v>Tenente Portela / RS</v>
          </cell>
        </row>
        <row r="4512">
          <cell r="C4512" t="str">
            <v>Tenório / PB</v>
          </cell>
        </row>
        <row r="4513">
          <cell r="C4513" t="str">
            <v>Teodoro Sampaio / BA</v>
          </cell>
        </row>
        <row r="4514">
          <cell r="C4514" t="str">
            <v>Teodoro Sampaio / SP</v>
          </cell>
        </row>
        <row r="4515">
          <cell r="C4515" t="str">
            <v>Teofilândia / BA</v>
          </cell>
        </row>
        <row r="4516">
          <cell r="C4516" t="str">
            <v>Teófilo Otoni / MG</v>
          </cell>
        </row>
        <row r="4517">
          <cell r="C4517" t="str">
            <v>Teotônio Vilela / AL</v>
          </cell>
        </row>
        <row r="4518">
          <cell r="C4518" t="str">
            <v>Terenos / MS</v>
          </cell>
        </row>
        <row r="4519">
          <cell r="C4519" t="str">
            <v>Palmeira dos Índios / AL</v>
          </cell>
        </row>
        <row r="4520">
          <cell r="C4520" t="str">
            <v>Teresina de Goiás / GO</v>
          </cell>
        </row>
        <row r="4521">
          <cell r="C4521" t="str">
            <v>Teresópolis / RJ</v>
          </cell>
        </row>
        <row r="4522">
          <cell r="C4522" t="str">
            <v>Terezinha / PE</v>
          </cell>
        </row>
        <row r="4523">
          <cell r="C4523" t="str">
            <v>Terezópolis de Goiás / GO</v>
          </cell>
        </row>
        <row r="4524">
          <cell r="C4524" t="str">
            <v>Terra Alta / PA</v>
          </cell>
        </row>
        <row r="4525">
          <cell r="C4525" t="str">
            <v>Ponta Porã / MS</v>
          </cell>
        </row>
        <row r="4526">
          <cell r="C4526" t="str">
            <v>Terra de Areia / RS</v>
          </cell>
        </row>
        <row r="4527">
          <cell r="C4527" t="str">
            <v>Terra Nova / BA</v>
          </cell>
        </row>
        <row r="4528">
          <cell r="C4528" t="str">
            <v>Terra Nova / PE</v>
          </cell>
        </row>
        <row r="4529">
          <cell r="C4529" t="str">
            <v>Terra Nova do Norte / MT</v>
          </cell>
        </row>
        <row r="4530">
          <cell r="C4530" t="str">
            <v>Terra Rica / PR</v>
          </cell>
        </row>
        <row r="4531">
          <cell r="C4531" t="str">
            <v>Terra Roxa / PR</v>
          </cell>
        </row>
        <row r="4532">
          <cell r="C4532" t="str">
            <v>Terra Roxa / SP</v>
          </cell>
        </row>
        <row r="4533">
          <cell r="C4533" t="str">
            <v>Terra Santa / PA</v>
          </cell>
        </row>
        <row r="4534">
          <cell r="C4534" t="str">
            <v>Tesouro / MT</v>
          </cell>
        </row>
        <row r="4535">
          <cell r="C4535" t="str">
            <v>Teutônia / RS</v>
          </cell>
        </row>
        <row r="4536">
          <cell r="C4536" t="str">
            <v>Tianguá / CE</v>
          </cell>
        </row>
        <row r="4537">
          <cell r="C4537" t="str">
            <v>Carazinho / RS</v>
          </cell>
        </row>
        <row r="4538">
          <cell r="C4538" t="str">
            <v>Tibau do Sul / RN</v>
          </cell>
        </row>
        <row r="4539">
          <cell r="C4539" t="str">
            <v>Tietê / SP</v>
          </cell>
        </row>
        <row r="4540">
          <cell r="C4540" t="str">
            <v>Tigrinhos / SC</v>
          </cell>
        </row>
        <row r="4541">
          <cell r="C4541" t="str">
            <v>Tijucas / SC</v>
          </cell>
        </row>
        <row r="4542">
          <cell r="C4542" t="str">
            <v>Tijucas do Sul / PR</v>
          </cell>
        </row>
        <row r="4543">
          <cell r="C4543" t="str">
            <v>Matões do Norte / MA</v>
          </cell>
        </row>
        <row r="4544">
          <cell r="C4544" t="str">
            <v>Salinas / MG</v>
          </cell>
        </row>
        <row r="4545">
          <cell r="C4545" t="str">
            <v>Jatobá / MA</v>
          </cell>
        </row>
        <row r="4546">
          <cell r="C4546" t="str">
            <v>Timbó Grande / SC</v>
          </cell>
        </row>
        <row r="4547">
          <cell r="C4547" t="str">
            <v>Timburi / SP</v>
          </cell>
        </row>
        <row r="4548">
          <cell r="C4548" t="str">
            <v>São José dos Basílios / MA</v>
          </cell>
        </row>
        <row r="4549">
          <cell r="C4549" t="str">
            <v>Timóteo / MG</v>
          </cell>
        </row>
        <row r="4550">
          <cell r="C4550" t="str">
            <v>Tio Hugo / RS</v>
          </cell>
        </row>
        <row r="4551">
          <cell r="C4551" t="str">
            <v>Tiradentes do Sul / RS</v>
          </cell>
        </row>
        <row r="4552">
          <cell r="C4552" t="str">
            <v>Tiros / MG</v>
          </cell>
        </row>
        <row r="4553">
          <cell r="C4553" t="str">
            <v>Tobias Barreto / SE</v>
          </cell>
        </row>
        <row r="4554">
          <cell r="C4554" t="str">
            <v>Tocantínia / TO</v>
          </cell>
        </row>
        <row r="4555">
          <cell r="C4555" t="str">
            <v>Tocantinópolis / TO</v>
          </cell>
        </row>
        <row r="4556">
          <cell r="C4556" t="str">
            <v>Tocantins / MG</v>
          </cell>
        </row>
        <row r="4557">
          <cell r="C4557" t="str">
            <v>Tocos do Moji / MG</v>
          </cell>
        </row>
        <row r="4558">
          <cell r="C4558" t="str">
            <v>Toledo / PR</v>
          </cell>
        </row>
        <row r="4559">
          <cell r="C4559" t="str">
            <v>Tomar do Geru / SE</v>
          </cell>
        </row>
        <row r="4560">
          <cell r="C4560" t="str">
            <v>Tomazina / PR</v>
          </cell>
        </row>
        <row r="4561">
          <cell r="C4561" t="str">
            <v>Santana do Ipanema / AL</v>
          </cell>
        </row>
        <row r="4562">
          <cell r="C4562" t="str">
            <v>Tomé-Açu / PA</v>
          </cell>
        </row>
        <row r="4563">
          <cell r="C4563" t="str">
            <v>Tonantins / AM</v>
          </cell>
        </row>
        <row r="4564">
          <cell r="C4564" t="str">
            <v>Toritama / PE</v>
          </cell>
        </row>
        <row r="4565">
          <cell r="C4565" t="str">
            <v>Toropi / RS</v>
          </cell>
        </row>
        <row r="4566">
          <cell r="C4566" t="str">
            <v>Torre de Pedra / SP</v>
          </cell>
        </row>
        <row r="4567">
          <cell r="C4567" t="str">
            <v>Torres / RS</v>
          </cell>
        </row>
        <row r="4568">
          <cell r="C4568" t="str">
            <v>Torrinha / SP</v>
          </cell>
        </row>
        <row r="4569">
          <cell r="C4569" t="str">
            <v>Touros / RN</v>
          </cell>
        </row>
        <row r="4570">
          <cell r="C4570" t="str">
            <v>Trabiju / SP</v>
          </cell>
        </row>
        <row r="4571">
          <cell r="C4571" t="str">
            <v>Tracunhaém / PE</v>
          </cell>
        </row>
        <row r="4572">
          <cell r="C4572" t="str">
            <v>Traipu / AL</v>
          </cell>
        </row>
        <row r="4573">
          <cell r="C4573" t="str">
            <v>Trairi / CE</v>
          </cell>
        </row>
        <row r="4574">
          <cell r="C4574" t="str">
            <v>Rio Pardo de Minas / MG</v>
          </cell>
        </row>
        <row r="4575">
          <cell r="C4575" t="str">
            <v>Tremedal / BA</v>
          </cell>
        </row>
        <row r="4576">
          <cell r="C4576" t="str">
            <v>Itacoatiara / AM</v>
          </cell>
        </row>
        <row r="4577">
          <cell r="C4577" t="str">
            <v>Três Arroios / RS</v>
          </cell>
        </row>
        <row r="4578">
          <cell r="C4578" t="str">
            <v>Riachão das Neves / BA</v>
          </cell>
        </row>
        <row r="4579">
          <cell r="C4579" t="str">
            <v>Três Barras do Paraná / PR</v>
          </cell>
        </row>
        <row r="4580">
          <cell r="C4580" t="str">
            <v>Três Cachoeiras / RS</v>
          </cell>
        </row>
        <row r="4581">
          <cell r="C4581" t="str">
            <v>Matias Cardoso / MG</v>
          </cell>
        </row>
        <row r="4582">
          <cell r="C4582" t="str">
            <v>Divinópolis / MG</v>
          </cell>
        </row>
        <row r="4583">
          <cell r="C4583" t="str">
            <v>Três de Maio / RS</v>
          </cell>
        </row>
        <row r="4584">
          <cell r="C4584" t="str">
            <v>Três Forquilhas / RS</v>
          </cell>
        </row>
        <row r="4585">
          <cell r="C4585" t="str">
            <v>Três Fronteiras / SP</v>
          </cell>
        </row>
        <row r="4586">
          <cell r="C4586" t="str">
            <v>Três Lagoas / MS</v>
          </cell>
        </row>
        <row r="4587">
          <cell r="C4587" t="str">
            <v>Três Marias / MG</v>
          </cell>
        </row>
        <row r="4588">
          <cell r="C4588" t="str">
            <v>Três Passos / RS</v>
          </cell>
        </row>
        <row r="4589">
          <cell r="C4589" t="str">
            <v>Três Pontas / MG</v>
          </cell>
        </row>
        <row r="4590">
          <cell r="C4590" t="str">
            <v>Três Rios / RJ</v>
          </cell>
        </row>
        <row r="4591">
          <cell r="C4591" t="str">
            <v>Treviso / SC</v>
          </cell>
        </row>
        <row r="4592">
          <cell r="C4592" t="str">
            <v>Treze de Maio / SC</v>
          </cell>
        </row>
        <row r="4593">
          <cell r="C4593" t="str">
            <v>Treze Tílias / SC</v>
          </cell>
        </row>
        <row r="4594">
          <cell r="C4594" t="str">
            <v>Trindade / GO</v>
          </cell>
        </row>
        <row r="4595">
          <cell r="C4595" t="str">
            <v>Triunfo / PB</v>
          </cell>
        </row>
        <row r="4596">
          <cell r="C4596" t="str">
            <v>Triunfo / PE</v>
          </cell>
        </row>
        <row r="4597">
          <cell r="C4597" t="str">
            <v>Triunfo / RS</v>
          </cell>
        </row>
        <row r="4598">
          <cell r="C4598" t="str">
            <v>Triunfo Potiguar / RN</v>
          </cell>
        </row>
        <row r="4599">
          <cell r="C4599" t="str">
            <v>Santa Filomena do Maranhão / MA</v>
          </cell>
        </row>
        <row r="4600">
          <cell r="C4600" t="str">
            <v>Trombas / GO</v>
          </cell>
        </row>
        <row r="4601">
          <cell r="C4601" t="str">
            <v>Trombudo Central / SC</v>
          </cell>
        </row>
        <row r="4602">
          <cell r="C4602" t="str">
            <v>Tatuí / SP</v>
          </cell>
        </row>
        <row r="4603">
          <cell r="C4603" t="str">
            <v>Tucano / BA</v>
          </cell>
        </row>
        <row r="4604">
          <cell r="C4604" t="str">
            <v>Tucumã / PA</v>
          </cell>
        </row>
        <row r="4605">
          <cell r="C4605" t="str">
            <v>Alto do Rodrigues / RN</v>
          </cell>
        </row>
        <row r="4606">
          <cell r="C4606" t="str">
            <v>Tucuruí / PA</v>
          </cell>
        </row>
        <row r="4607">
          <cell r="C4607" t="str">
            <v>Altamira do Maranhão / MA</v>
          </cell>
        </row>
        <row r="4608">
          <cell r="C4608" t="str">
            <v>Tuiuti / SP</v>
          </cell>
        </row>
        <row r="4609">
          <cell r="C4609" t="str">
            <v>Tumiritinga / MG</v>
          </cell>
        </row>
        <row r="4610">
          <cell r="C4610" t="str">
            <v>Tunápolis / SC</v>
          </cell>
        </row>
        <row r="4611">
          <cell r="C4611" t="str">
            <v>Tunas / RS</v>
          </cell>
        </row>
        <row r="4612">
          <cell r="C4612" t="str">
            <v>Tunas do Paraná / PR</v>
          </cell>
        </row>
        <row r="4613">
          <cell r="C4613" t="str">
            <v>Tuneiras do Oeste / PR</v>
          </cell>
        </row>
        <row r="4614">
          <cell r="C4614" t="str">
            <v>Graça Aranha / MA</v>
          </cell>
        </row>
        <row r="4615">
          <cell r="C4615" t="str">
            <v>Nossa Senhora do Socorro / SE</v>
          </cell>
        </row>
        <row r="4616">
          <cell r="C4616" t="str">
            <v>Tupanatinga / PE</v>
          </cell>
        </row>
        <row r="4617">
          <cell r="C4617" t="str">
            <v>Tupanci do Sul / RS</v>
          </cell>
        </row>
        <row r="4618">
          <cell r="C4618" t="str">
            <v>Tupanciretã / RS</v>
          </cell>
        </row>
        <row r="4619">
          <cell r="C4619" t="str">
            <v>Tupandi / RS</v>
          </cell>
        </row>
        <row r="4620">
          <cell r="C4620" t="str">
            <v>Tuparendi / RS</v>
          </cell>
        </row>
        <row r="4621">
          <cell r="C4621" t="str">
            <v>Tuparetama / PE</v>
          </cell>
        </row>
        <row r="4622">
          <cell r="C4622" t="str">
            <v>Tupãssi / PR</v>
          </cell>
        </row>
        <row r="4623">
          <cell r="C4623" t="str">
            <v>Tupi Paulista / SP</v>
          </cell>
        </row>
        <row r="4624">
          <cell r="C4624" t="str">
            <v>Tupiratins / TO</v>
          </cell>
        </row>
        <row r="4625">
          <cell r="C4625" t="str">
            <v>São Pedro dos Crentes / MA</v>
          </cell>
        </row>
        <row r="4626">
          <cell r="C4626" t="str">
            <v>Turmalina / MG</v>
          </cell>
        </row>
        <row r="4627">
          <cell r="C4627" t="str">
            <v>Turmalina / SP</v>
          </cell>
        </row>
        <row r="4628">
          <cell r="C4628" t="str">
            <v>Parintins / AM</v>
          </cell>
        </row>
        <row r="4629">
          <cell r="C4629" t="str">
            <v>Tururu / CE</v>
          </cell>
        </row>
        <row r="4630">
          <cell r="C4630" t="str">
            <v>Turvelândia / GO</v>
          </cell>
        </row>
        <row r="4631">
          <cell r="C4631" t="str">
            <v>Rosário / MA</v>
          </cell>
        </row>
        <row r="4632">
          <cell r="C4632" t="str">
            <v>Jaborá / SC</v>
          </cell>
        </row>
        <row r="4633">
          <cell r="C4633" t="str">
            <v>São Raimundo do Doca Bezerra / MA</v>
          </cell>
        </row>
        <row r="4634">
          <cell r="C4634" t="str">
            <v>Uauá / BA</v>
          </cell>
        </row>
        <row r="4635">
          <cell r="C4635" t="str">
            <v>Ubá / MG</v>
          </cell>
        </row>
        <row r="4636">
          <cell r="C4636" t="str">
            <v>Ubaí / MG</v>
          </cell>
        </row>
        <row r="4637">
          <cell r="C4637" t="str">
            <v>Ubaíra / BA</v>
          </cell>
        </row>
        <row r="4638">
          <cell r="C4638" t="str">
            <v>Ubaitaba / BA</v>
          </cell>
        </row>
        <row r="4639">
          <cell r="C4639" t="str">
            <v>Ubajara / CE</v>
          </cell>
        </row>
        <row r="4640">
          <cell r="C4640" t="str">
            <v>Ubaporanga / MG</v>
          </cell>
        </row>
        <row r="4641">
          <cell r="C4641" t="str">
            <v>Ubarana / SP</v>
          </cell>
        </row>
        <row r="4642">
          <cell r="C4642" t="str">
            <v>Ubatuba / SP</v>
          </cell>
        </row>
        <row r="4643">
          <cell r="C4643" t="str">
            <v>Uberaba / MG</v>
          </cell>
        </row>
        <row r="4644">
          <cell r="C4644" t="str">
            <v>São João da Boa Vista / SP</v>
          </cell>
        </row>
        <row r="4645">
          <cell r="C4645" t="str">
            <v>Ubirajara / SP</v>
          </cell>
        </row>
        <row r="4646">
          <cell r="C4646" t="str">
            <v>Ubiratã / PR</v>
          </cell>
        </row>
        <row r="4647">
          <cell r="C4647" t="str">
            <v>Itabirito / MG</v>
          </cell>
        </row>
        <row r="4648">
          <cell r="C4648" t="str">
            <v>Uibaí / BA</v>
          </cell>
        </row>
        <row r="4649">
          <cell r="C4649" t="str">
            <v>Uiramutã / RR</v>
          </cell>
        </row>
        <row r="4650">
          <cell r="C4650" t="str">
            <v>Uirapuru / GO</v>
          </cell>
        </row>
        <row r="4651">
          <cell r="C4651" t="str">
            <v>Uiraúna / PB</v>
          </cell>
        </row>
        <row r="4652">
          <cell r="C4652" t="str">
            <v>Ulianópolis / PA</v>
          </cell>
        </row>
        <row r="4653">
          <cell r="C4653" t="str">
            <v>Umari / CE</v>
          </cell>
        </row>
        <row r="4654">
          <cell r="C4654" t="str">
            <v>Umbaúba / SE</v>
          </cell>
        </row>
        <row r="4655">
          <cell r="C4655" t="str">
            <v>Itupeva / SP</v>
          </cell>
        </row>
        <row r="4656">
          <cell r="C4656" t="str">
            <v>Umirim / CE</v>
          </cell>
        </row>
        <row r="4657">
          <cell r="C4657" t="str">
            <v>Umuarama / PR</v>
          </cell>
        </row>
        <row r="4658">
          <cell r="C4658" t="str">
            <v>Una / BA</v>
          </cell>
        </row>
        <row r="4659">
          <cell r="C4659" t="str">
            <v>Unaí / MG</v>
          </cell>
        </row>
        <row r="4660">
          <cell r="C4660" t="str">
            <v>União / PI</v>
          </cell>
        </row>
        <row r="4661">
          <cell r="C4661" t="str">
            <v>União da Serra / RS</v>
          </cell>
        </row>
        <row r="4662">
          <cell r="C4662" t="str">
            <v>Biritiba-Mirim / SP</v>
          </cell>
        </row>
        <row r="4663">
          <cell r="C4663" t="str">
            <v>União de Minas / MG</v>
          </cell>
        </row>
        <row r="4664">
          <cell r="C4664" t="str">
            <v>União do Oeste / SC</v>
          </cell>
        </row>
        <row r="4665">
          <cell r="C4665" t="str">
            <v>União do Sul / MT</v>
          </cell>
        </row>
        <row r="4666">
          <cell r="C4666" t="str">
            <v>Cachoeira do Arari / PA</v>
          </cell>
        </row>
        <row r="4667">
          <cell r="C4667" t="str">
            <v>União Paulista / SP</v>
          </cell>
        </row>
        <row r="4668">
          <cell r="C4668" t="str">
            <v>Uniflor / PR</v>
          </cell>
        </row>
        <row r="4669">
          <cell r="C4669" t="str">
            <v>Unistalda / RS</v>
          </cell>
        </row>
        <row r="4670">
          <cell r="C4670" t="str">
            <v>Upanema / RN</v>
          </cell>
        </row>
        <row r="4671">
          <cell r="C4671" t="str">
            <v>Uraí / PR</v>
          </cell>
        </row>
        <row r="4672">
          <cell r="C4672" t="str">
            <v>Urandi / BA</v>
          </cell>
        </row>
        <row r="4673">
          <cell r="C4673" t="str">
            <v>Urânia / SP</v>
          </cell>
        </row>
        <row r="4674">
          <cell r="C4674" t="str">
            <v>Sambaíba / MA</v>
          </cell>
        </row>
        <row r="4675">
          <cell r="C4675" t="str">
            <v>Uru / SP</v>
          </cell>
        </row>
        <row r="4676">
          <cell r="C4676" t="str">
            <v>Uruaçu / GO</v>
          </cell>
        </row>
        <row r="4677">
          <cell r="C4677" t="str">
            <v>Uruana / GO</v>
          </cell>
        </row>
        <row r="4678">
          <cell r="C4678" t="str">
            <v>Uruana de Minas / MG</v>
          </cell>
        </row>
        <row r="4679">
          <cell r="C4679" t="str">
            <v>Campinas / SP</v>
          </cell>
        </row>
        <row r="4680">
          <cell r="C4680" t="str">
            <v>Urubici / SC</v>
          </cell>
        </row>
        <row r="4681">
          <cell r="C4681" t="str">
            <v>Uruburetama / CE</v>
          </cell>
        </row>
        <row r="4682">
          <cell r="C4682" t="str">
            <v>Urucará / AM</v>
          </cell>
        </row>
        <row r="4683">
          <cell r="C4683" t="str">
            <v>Uruçuí / PI</v>
          </cell>
        </row>
        <row r="4684">
          <cell r="C4684" t="str">
            <v>Urucuia / MG</v>
          </cell>
        </row>
        <row r="4685">
          <cell r="C4685" t="str">
            <v>Urucurituba / AM</v>
          </cell>
        </row>
        <row r="4686">
          <cell r="C4686" t="str">
            <v>Uruguaiana / RS</v>
          </cell>
        </row>
        <row r="4687">
          <cell r="C4687" t="str">
            <v>Uruoca / CE</v>
          </cell>
        </row>
        <row r="4688">
          <cell r="C4688" t="str">
            <v>Urupá / RO</v>
          </cell>
        </row>
        <row r="4689">
          <cell r="C4689" t="str">
            <v>Urupema / SC</v>
          </cell>
        </row>
        <row r="4690">
          <cell r="C4690" t="str">
            <v>Urupês / SP</v>
          </cell>
        </row>
        <row r="4691">
          <cell r="C4691" t="str">
            <v>Casa Branca / SP</v>
          </cell>
        </row>
        <row r="4692">
          <cell r="C4692" t="str">
            <v>Urutaí / GO</v>
          </cell>
        </row>
        <row r="4693">
          <cell r="C4693" t="str">
            <v>Utinga / BA</v>
          </cell>
        </row>
        <row r="4694">
          <cell r="C4694" t="str">
            <v>Vacaria / RS</v>
          </cell>
        </row>
        <row r="4695">
          <cell r="C4695" t="str">
            <v>Vale de São Domingos / MT</v>
          </cell>
        </row>
        <row r="4696">
          <cell r="C4696" t="str">
            <v>Vale do Anari / RO</v>
          </cell>
        </row>
        <row r="4697">
          <cell r="C4697" t="str">
            <v>Vale do Paraíso / RO</v>
          </cell>
        </row>
        <row r="4698">
          <cell r="C4698" t="str">
            <v>Vale do Sol / RS</v>
          </cell>
        </row>
        <row r="4699">
          <cell r="C4699" t="str">
            <v>Vale Real / RS</v>
          </cell>
        </row>
        <row r="4700">
          <cell r="C4700" t="str">
            <v>Vale Verde / RS</v>
          </cell>
        </row>
        <row r="4701">
          <cell r="C4701" t="str">
            <v>Valença / BA</v>
          </cell>
        </row>
        <row r="4702">
          <cell r="C4702" t="str">
            <v>Colatina / ES</v>
          </cell>
        </row>
        <row r="4703">
          <cell r="C4703" t="str">
            <v>Valente / BA</v>
          </cell>
        </row>
        <row r="4704">
          <cell r="C4704" t="str">
            <v>Valentim Gentil / SP</v>
          </cell>
        </row>
        <row r="4705">
          <cell r="C4705" t="str">
            <v>Valinhos / SP</v>
          </cell>
        </row>
        <row r="4706">
          <cell r="C4706" t="str">
            <v>Floriano / PI</v>
          </cell>
        </row>
        <row r="4707">
          <cell r="C4707" t="str">
            <v>Valparaíso de Goiás / GO</v>
          </cell>
        </row>
        <row r="4708">
          <cell r="C4708" t="str">
            <v>Vanini / RS</v>
          </cell>
        </row>
        <row r="4709">
          <cell r="C4709" t="str">
            <v>Jacuípe / AL</v>
          </cell>
        </row>
        <row r="4710">
          <cell r="C4710" t="str">
            <v>Vargem / SC</v>
          </cell>
        </row>
        <row r="4711">
          <cell r="C4711" t="str">
            <v>Junco do Seridó / PB</v>
          </cell>
        </row>
        <row r="4712">
          <cell r="C4712" t="str">
            <v>Vargem Alegre / MG</v>
          </cell>
        </row>
        <row r="4713">
          <cell r="C4713" t="str">
            <v>Laranjal do Jari / AP</v>
          </cell>
        </row>
        <row r="4714">
          <cell r="C4714" t="str">
            <v>Vargem Bonita / MG</v>
          </cell>
        </row>
        <row r="4715">
          <cell r="C4715" t="str">
            <v>Vargem Bonita / SC</v>
          </cell>
        </row>
        <row r="4716">
          <cell r="C4716" t="str">
            <v>Bacurituba / MA</v>
          </cell>
        </row>
        <row r="4717">
          <cell r="C4717" t="str">
            <v>Vargem Grande do Rio Pardo / MG</v>
          </cell>
        </row>
        <row r="4718">
          <cell r="C4718" t="str">
            <v>Vargem Grande do Sul / SP</v>
          </cell>
        </row>
        <row r="4719">
          <cell r="C4719" t="str">
            <v>Vargem Grande Paulista / SP</v>
          </cell>
        </row>
        <row r="4720">
          <cell r="C4720" t="str">
            <v>Varginha / MG</v>
          </cell>
        </row>
        <row r="4721">
          <cell r="C4721" t="str">
            <v>Varjão / GO</v>
          </cell>
        </row>
        <row r="4722">
          <cell r="C4722" t="str">
            <v>Varjão de Minas / MG</v>
          </cell>
        </row>
        <row r="4723">
          <cell r="C4723" t="str">
            <v>Varjota / CE</v>
          </cell>
        </row>
        <row r="4724">
          <cell r="C4724" t="str">
            <v>Varre-Sai / RJ</v>
          </cell>
        </row>
        <row r="4725">
          <cell r="C4725" t="str">
            <v>Várzea / PB</v>
          </cell>
        </row>
        <row r="4726">
          <cell r="C4726" t="str">
            <v>Várzea / RN</v>
          </cell>
        </row>
        <row r="4727">
          <cell r="C4727" t="str">
            <v>Várzea Alegre / CE</v>
          </cell>
        </row>
        <row r="4728">
          <cell r="C4728" t="str">
            <v>Várzea da Palma / MG</v>
          </cell>
        </row>
        <row r="4729">
          <cell r="C4729" t="str">
            <v>Várzea da Roça / BA</v>
          </cell>
        </row>
        <row r="4730">
          <cell r="C4730" t="str">
            <v>Várzea do Poço / BA</v>
          </cell>
        </row>
        <row r="4731">
          <cell r="C4731" t="str">
            <v>Várzea Grande / MT</v>
          </cell>
        </row>
        <row r="4732">
          <cell r="C4732" t="str">
            <v>Várzea Grande / PI</v>
          </cell>
        </row>
        <row r="4733">
          <cell r="C4733" t="str">
            <v>Várzea Nova / BA</v>
          </cell>
        </row>
        <row r="4734">
          <cell r="C4734" t="str">
            <v>Várzea Paulista / SP</v>
          </cell>
        </row>
        <row r="4735">
          <cell r="C4735" t="str">
            <v>Varzedo / BA</v>
          </cell>
        </row>
        <row r="4736">
          <cell r="C4736" t="str">
            <v>Varzelândia / MG</v>
          </cell>
        </row>
        <row r="4737">
          <cell r="C4737" t="str">
            <v>Matriz de Camaragibe / AL</v>
          </cell>
        </row>
        <row r="4738">
          <cell r="C4738" t="str">
            <v>Vazante / MG</v>
          </cell>
        </row>
        <row r="4739">
          <cell r="C4739" t="str">
            <v>Itapecuru Mirim / MA</v>
          </cell>
        </row>
        <row r="4740">
          <cell r="C4740" t="str">
            <v>Palhano / CE</v>
          </cell>
        </row>
        <row r="4741">
          <cell r="C4741" t="str">
            <v>Venha-Ver / RN</v>
          </cell>
        </row>
        <row r="4742">
          <cell r="C4742" t="str">
            <v>Palhoça / SC</v>
          </cell>
        </row>
        <row r="4743">
          <cell r="C4743" t="str">
            <v>Venturosa / PE</v>
          </cell>
        </row>
        <row r="4744">
          <cell r="C4744" t="str">
            <v>Vera / MT</v>
          </cell>
        </row>
        <row r="4745">
          <cell r="C4745" t="str">
            <v>Vera Cruz / RN</v>
          </cell>
        </row>
        <row r="4746">
          <cell r="C4746" t="str">
            <v>Vera Cruz / RS</v>
          </cell>
        </row>
        <row r="4747">
          <cell r="C4747" t="str">
            <v>Vera Cruz / SP</v>
          </cell>
        </row>
        <row r="4748">
          <cell r="C4748" t="str">
            <v>Vera Cruz do Oeste / PR</v>
          </cell>
        </row>
        <row r="4749">
          <cell r="C4749" t="str">
            <v>Vera Mendes / PI</v>
          </cell>
        </row>
        <row r="4750">
          <cell r="C4750" t="str">
            <v>Veranópolis / RS</v>
          </cell>
        </row>
        <row r="4751">
          <cell r="C4751" t="str">
            <v>Verdejante / PE</v>
          </cell>
        </row>
        <row r="4752">
          <cell r="C4752" t="str">
            <v>Verdelândia / MG</v>
          </cell>
        </row>
        <row r="4753">
          <cell r="C4753" t="str">
            <v>Verê / PR</v>
          </cell>
        </row>
        <row r="4754">
          <cell r="C4754" t="str">
            <v>Veredinha / MG</v>
          </cell>
        </row>
        <row r="4755">
          <cell r="C4755" t="str">
            <v>Veríssimo / MG</v>
          </cell>
        </row>
        <row r="4756">
          <cell r="C4756" t="str">
            <v>Vermelho Novo / MG</v>
          </cell>
        </row>
        <row r="4757">
          <cell r="C4757" t="str">
            <v>Vertente do Lério / PE</v>
          </cell>
        </row>
        <row r="4758">
          <cell r="C4758" t="str">
            <v>Vertentes / PE</v>
          </cell>
        </row>
        <row r="4759">
          <cell r="C4759" t="str">
            <v>Vespasiano / MG</v>
          </cell>
        </row>
        <row r="4760">
          <cell r="C4760" t="str">
            <v>Vespasiano Corrêa / RS</v>
          </cell>
        </row>
        <row r="4761">
          <cell r="C4761" t="str">
            <v>Viadutos / RS</v>
          </cell>
        </row>
        <row r="4762">
          <cell r="C4762" t="str">
            <v>Viamão / RS</v>
          </cell>
        </row>
        <row r="4763">
          <cell r="C4763" t="str">
            <v>Paranatinga / MT</v>
          </cell>
        </row>
        <row r="4764">
          <cell r="C4764" t="str">
            <v>Vianópolis / GO</v>
          </cell>
        </row>
        <row r="4765">
          <cell r="C4765" t="str">
            <v>Vicente Dutra / RS</v>
          </cell>
        </row>
        <row r="4766">
          <cell r="C4766" t="str">
            <v>Vicentina / MS</v>
          </cell>
        </row>
        <row r="4767">
          <cell r="C4767" t="str">
            <v>Vicentinópolis / GO</v>
          </cell>
        </row>
        <row r="4768">
          <cell r="C4768" t="str">
            <v>Viçosa / AL</v>
          </cell>
        </row>
        <row r="4769">
          <cell r="C4769" t="str">
            <v>Viçosa / MG</v>
          </cell>
        </row>
        <row r="4770">
          <cell r="C4770" t="str">
            <v>Viçosa / RN</v>
          </cell>
        </row>
        <row r="4771">
          <cell r="C4771" t="str">
            <v>Viçosa do Ceará / CE</v>
          </cell>
        </row>
        <row r="4772">
          <cell r="C4772" t="str">
            <v>Victor Graeff / RS</v>
          </cell>
        </row>
        <row r="4773">
          <cell r="C4773" t="str">
            <v>Vidal Ramos / SC</v>
          </cell>
        </row>
        <row r="4774">
          <cell r="C4774" t="str">
            <v>Porto do Mangue / RN</v>
          </cell>
        </row>
        <row r="4775">
          <cell r="C4775" t="str">
            <v>Vieiras / MG</v>
          </cell>
        </row>
        <row r="4776">
          <cell r="C4776" t="str">
            <v>Vigia / PA</v>
          </cell>
        </row>
        <row r="4777">
          <cell r="C4777" t="str">
            <v>Vila Flores / RS</v>
          </cell>
        </row>
        <row r="4778">
          <cell r="C4778" t="str">
            <v>Vila Lângaro / RS</v>
          </cell>
        </row>
        <row r="4779">
          <cell r="C4779" t="str">
            <v>Vila Maria / RS</v>
          </cell>
        </row>
        <row r="4780">
          <cell r="C4780" t="str">
            <v>Vila Nova do Piauí / PI</v>
          </cell>
        </row>
        <row r="4781">
          <cell r="C4781" t="str">
            <v>Vila Nova do Sul / RS</v>
          </cell>
        </row>
        <row r="4782">
          <cell r="C4782" t="str">
            <v>Vila Pavão / ES</v>
          </cell>
        </row>
        <row r="4783">
          <cell r="C4783" t="str">
            <v>Vila Propício / GO</v>
          </cell>
        </row>
        <row r="4784">
          <cell r="C4784" t="str">
            <v>Vila Rica / MT</v>
          </cell>
        </row>
        <row r="4785">
          <cell r="C4785" t="str">
            <v>Vila Velha / ES</v>
          </cell>
        </row>
        <row r="4786">
          <cell r="C4786" t="str">
            <v>Vilhena / RO</v>
          </cell>
        </row>
        <row r="4787">
          <cell r="C4787" t="str">
            <v>Vinhedo / SP</v>
          </cell>
        </row>
        <row r="4788">
          <cell r="C4788" t="str">
            <v>Viradouro / SP</v>
          </cell>
        </row>
        <row r="4789">
          <cell r="C4789" t="str">
            <v>Virgem da Lapa / MG</v>
          </cell>
        </row>
        <row r="4790">
          <cell r="C4790" t="str">
            <v>Virginópolis / MG</v>
          </cell>
        </row>
        <row r="4791">
          <cell r="C4791" t="str">
            <v>Virmond / PR</v>
          </cell>
        </row>
        <row r="4792">
          <cell r="C4792" t="str">
            <v>Riacho das Almas / PE</v>
          </cell>
        </row>
        <row r="4793">
          <cell r="C4793" t="str">
            <v>Viseu / PA</v>
          </cell>
        </row>
        <row r="4794">
          <cell r="C4794" t="str">
            <v>Vista Alegre / RS</v>
          </cell>
        </row>
        <row r="4795">
          <cell r="C4795" t="str">
            <v>Vista Alegre do Alto / SP</v>
          </cell>
        </row>
        <row r="4796">
          <cell r="C4796" t="str">
            <v>Vista Alegre do Prata / RS</v>
          </cell>
        </row>
        <row r="4797">
          <cell r="C4797" t="str">
            <v>Vista Gaúcha / RS</v>
          </cell>
        </row>
        <row r="4798">
          <cell r="C4798" t="str">
            <v>Santo Amaro das Brotas / SE</v>
          </cell>
        </row>
        <row r="4799">
          <cell r="C4799" t="str">
            <v>Vitória / ES</v>
          </cell>
        </row>
        <row r="4800">
          <cell r="C4800" t="str">
            <v>Vitória Brasil / SP</v>
          </cell>
        </row>
        <row r="4801">
          <cell r="C4801" t="str">
            <v>Vitória da Conquista / BA</v>
          </cell>
        </row>
        <row r="4802">
          <cell r="C4802" t="str">
            <v>Vitória das Missões / RS</v>
          </cell>
        </row>
        <row r="4803">
          <cell r="C4803" t="str">
            <v>Vitória de Santo Antão / PE</v>
          </cell>
        </row>
        <row r="4804">
          <cell r="C4804" t="str">
            <v>Vitória do Jari / AP</v>
          </cell>
        </row>
        <row r="4805">
          <cell r="C4805" t="str">
            <v>Junco do Maranhão / MA</v>
          </cell>
        </row>
        <row r="4806">
          <cell r="C4806" t="str">
            <v>Vitória do Xingu / PA</v>
          </cell>
        </row>
        <row r="4807">
          <cell r="C4807" t="str">
            <v>Vitorino / PR</v>
          </cell>
        </row>
        <row r="4808">
          <cell r="C4808" t="str">
            <v>Nova Colinas / MA</v>
          </cell>
        </row>
        <row r="4809">
          <cell r="C4809" t="str">
            <v>Volta Grande / MG</v>
          </cell>
        </row>
        <row r="4810">
          <cell r="C4810" t="str">
            <v>São Luís do Quitunde / AL</v>
          </cell>
        </row>
        <row r="4811">
          <cell r="C4811" t="str">
            <v>Tabuleiro do Norte / CE</v>
          </cell>
        </row>
        <row r="4812">
          <cell r="C4812" t="str">
            <v>Taquaritinga do Norte / PE</v>
          </cell>
        </row>
        <row r="4813">
          <cell r="C4813" t="str">
            <v>Wagner / BA</v>
          </cell>
        </row>
        <row r="4814">
          <cell r="C4814" t="str">
            <v>Wall Ferraz / PI</v>
          </cell>
        </row>
        <row r="4815">
          <cell r="C4815" t="str">
            <v>Wanderlândia / TO</v>
          </cell>
        </row>
        <row r="4816">
          <cell r="C4816" t="str">
            <v>Wanderley / BA</v>
          </cell>
        </row>
        <row r="4817">
          <cell r="C4817" t="str">
            <v>Wenceslau Braz / MG</v>
          </cell>
        </row>
        <row r="4818">
          <cell r="C4818" t="str">
            <v>Wenceslau Braz / PR</v>
          </cell>
        </row>
        <row r="4819">
          <cell r="C4819" t="str">
            <v>Wenceslau Guimarães / BA</v>
          </cell>
        </row>
        <row r="4820">
          <cell r="C4820" t="str">
            <v>Westfália / RS</v>
          </cell>
        </row>
        <row r="4821">
          <cell r="C4821" t="str">
            <v>Telha / SE</v>
          </cell>
        </row>
        <row r="4822">
          <cell r="C4822" t="str">
            <v>Xambrê / PR</v>
          </cell>
        </row>
        <row r="4823">
          <cell r="C4823" t="str">
            <v>Xangri-lá / RS</v>
          </cell>
        </row>
        <row r="4824">
          <cell r="C4824" t="str">
            <v>Xanxerê / SC</v>
          </cell>
        </row>
        <row r="4825">
          <cell r="C4825" t="str">
            <v>Xavantina / SC</v>
          </cell>
        </row>
        <row r="4826">
          <cell r="C4826" t="str">
            <v>Xaxim / SC</v>
          </cell>
        </row>
        <row r="4827">
          <cell r="C4827" t="str">
            <v>Xinguara / PA</v>
          </cell>
        </row>
        <row r="4828">
          <cell r="C4828" t="str">
            <v>Zabelê / PB</v>
          </cell>
        </row>
        <row r="4829">
          <cell r="C4829" t="str">
            <v>Zacarias / SP</v>
          </cell>
        </row>
        <row r="4830">
          <cell r="C4830" t="str">
            <v>Sucupira do Riachão / MA</v>
          </cell>
        </row>
        <row r="4831">
          <cell r="C4831" t="str">
            <v>Vassouras / RJ</v>
          </cell>
        </row>
      </sheetData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imes New Roman"/>
        <a:ea typeface="Times New Roman"/>
        <a:cs typeface="Times New Roman"/>
      </a:majorFont>
      <a:minorFont>
        <a:latin typeface="Times New Roman"/>
        <a:ea typeface="Times New Roma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2.vml"/><Relationship Id="rId3" Type="http://schemas.openxmlformats.org/officeDocument/2006/relationships/hyperlink" Target="https://dissidio.com.br/salario/cbo-723330/pintor/" TargetMode="External"/><Relationship Id="rId7" Type="http://schemas.openxmlformats.org/officeDocument/2006/relationships/printerSettings" Target="../printerSettings/printerSettings2.bin"/><Relationship Id="rId2" Type="http://schemas.openxmlformats.org/officeDocument/2006/relationships/hyperlink" Target="https://dissidio.com.br/salario/cbo-410105/chefe-de-servico-de-limpeza/" TargetMode="External"/><Relationship Id="rId1" Type="http://schemas.openxmlformats.org/officeDocument/2006/relationships/hyperlink" Target="https://dissidio.com.br/salario/cbo-715135/operador-de-pa-carregadeira-e-tratores/" TargetMode="External"/><Relationship Id="rId6" Type="http://schemas.openxmlformats.org/officeDocument/2006/relationships/hyperlink" Target="https://dissidio.com.br/salario/cbo-782205/ajudante-de-guincheiro/" TargetMode="External"/><Relationship Id="rId5" Type="http://schemas.openxmlformats.org/officeDocument/2006/relationships/hyperlink" Target="https://dissidio.com.br/salario/cbo-782515/motorista-de-caminhao-guindaste/" TargetMode="External"/><Relationship Id="rId4" Type="http://schemas.openxmlformats.org/officeDocument/2006/relationships/hyperlink" Target="https://dissidio.com.br/salario/cbo-782510/motorista-de-caminhao-basculante/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3.vml"/><Relationship Id="rId3" Type="http://schemas.openxmlformats.org/officeDocument/2006/relationships/hyperlink" Target="https://dissidio.com.br/salario/cbo-723330/pintor/" TargetMode="External"/><Relationship Id="rId7" Type="http://schemas.openxmlformats.org/officeDocument/2006/relationships/printerSettings" Target="../printerSettings/printerSettings3.bin"/><Relationship Id="rId2" Type="http://schemas.openxmlformats.org/officeDocument/2006/relationships/hyperlink" Target="https://dissidio.com.br/salario/cbo-410105/chefe-de-servico-de-limpeza/" TargetMode="External"/><Relationship Id="rId1" Type="http://schemas.openxmlformats.org/officeDocument/2006/relationships/hyperlink" Target="https://dissidio.com.br/salario/cbo-715135/operador-de-pa-carregadeira-e-tratores/" TargetMode="External"/><Relationship Id="rId6" Type="http://schemas.openxmlformats.org/officeDocument/2006/relationships/hyperlink" Target="https://dissidio.com.br/salario/cbo-782205/ajudante-de-guincheiro/" TargetMode="External"/><Relationship Id="rId5" Type="http://schemas.openxmlformats.org/officeDocument/2006/relationships/hyperlink" Target="https://dissidio.com.br/salario/cbo-782515/motorista-de-caminhao-guindaste/" TargetMode="External"/><Relationship Id="rId4" Type="http://schemas.openxmlformats.org/officeDocument/2006/relationships/hyperlink" Target="https://dissidio.com.br/salario/cbo-782510/motorista-de-caminhao-basculante/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5.vml"/><Relationship Id="rId3" Type="http://schemas.openxmlformats.org/officeDocument/2006/relationships/hyperlink" Target="https://dissidio.com.br/salario/cbo-723330/pintor/" TargetMode="External"/><Relationship Id="rId7" Type="http://schemas.openxmlformats.org/officeDocument/2006/relationships/printerSettings" Target="../printerSettings/printerSettings5.bin"/><Relationship Id="rId2" Type="http://schemas.openxmlformats.org/officeDocument/2006/relationships/hyperlink" Target="https://dissidio.com.br/salario/cbo-410105/chefe-de-servico-de-limpeza/" TargetMode="External"/><Relationship Id="rId1" Type="http://schemas.openxmlformats.org/officeDocument/2006/relationships/hyperlink" Target="https://dissidio.com.br/salario/cbo-715135/operador-de-pa-carregadeira-e-tratores/" TargetMode="External"/><Relationship Id="rId6" Type="http://schemas.openxmlformats.org/officeDocument/2006/relationships/hyperlink" Target="https://dissidio.com.br/salario/cbo-782205/ajudante-de-guincheiro/" TargetMode="External"/><Relationship Id="rId5" Type="http://schemas.openxmlformats.org/officeDocument/2006/relationships/hyperlink" Target="https://dissidio.com.br/salario/cbo-782515/motorista-de-caminhao-guindaste/" TargetMode="External"/><Relationship Id="rId4" Type="http://schemas.openxmlformats.org/officeDocument/2006/relationships/hyperlink" Target="https://dissidio.com.br/salario/cbo-782510/motorista-de-caminhao-basculante/" TargetMode="Externa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6.vml"/><Relationship Id="rId3" Type="http://schemas.openxmlformats.org/officeDocument/2006/relationships/hyperlink" Target="https://dissidio.com.br/salario/cbo-723330/pintor/" TargetMode="External"/><Relationship Id="rId7" Type="http://schemas.openxmlformats.org/officeDocument/2006/relationships/printerSettings" Target="../printerSettings/printerSettings6.bin"/><Relationship Id="rId2" Type="http://schemas.openxmlformats.org/officeDocument/2006/relationships/hyperlink" Target="https://dissidio.com.br/salario/cbo-410105/chefe-de-servico-de-limpeza/" TargetMode="External"/><Relationship Id="rId1" Type="http://schemas.openxmlformats.org/officeDocument/2006/relationships/hyperlink" Target="https://dissidio.com.br/salario/cbo-715135/operador-de-pa-carregadeira-e-tratores/" TargetMode="External"/><Relationship Id="rId6" Type="http://schemas.openxmlformats.org/officeDocument/2006/relationships/hyperlink" Target="https://dissidio.com.br/salario/cbo-782205/ajudante-de-guincheiro/" TargetMode="External"/><Relationship Id="rId5" Type="http://schemas.openxmlformats.org/officeDocument/2006/relationships/hyperlink" Target="https://dissidio.com.br/salario/cbo-782515/motorista-de-caminhao-guindaste/" TargetMode="External"/><Relationship Id="rId4" Type="http://schemas.openxmlformats.org/officeDocument/2006/relationships/hyperlink" Target="https://dissidio.com.br/salario/cbo-782510/motorista-de-caminhao-basculante/" TargetMode="Externa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7.vml"/><Relationship Id="rId3" Type="http://schemas.openxmlformats.org/officeDocument/2006/relationships/hyperlink" Target="https://dissidio.com.br/salario/cbo-723330/pintor/" TargetMode="External"/><Relationship Id="rId7" Type="http://schemas.openxmlformats.org/officeDocument/2006/relationships/printerSettings" Target="../printerSettings/printerSettings7.bin"/><Relationship Id="rId2" Type="http://schemas.openxmlformats.org/officeDocument/2006/relationships/hyperlink" Target="https://dissidio.com.br/salario/cbo-410105/chefe-de-servico-de-limpeza/" TargetMode="External"/><Relationship Id="rId1" Type="http://schemas.openxmlformats.org/officeDocument/2006/relationships/hyperlink" Target="https://dissidio.com.br/salario/cbo-715135/operador-de-pa-carregadeira-e-tratores/" TargetMode="External"/><Relationship Id="rId6" Type="http://schemas.openxmlformats.org/officeDocument/2006/relationships/hyperlink" Target="https://dissidio.com.br/salario/cbo-782205/ajudante-de-guincheiro/" TargetMode="External"/><Relationship Id="rId5" Type="http://schemas.openxmlformats.org/officeDocument/2006/relationships/hyperlink" Target="https://dissidio.com.br/salario/cbo-782515/motorista-de-caminhao-guindaste/" TargetMode="External"/><Relationship Id="rId4" Type="http://schemas.openxmlformats.org/officeDocument/2006/relationships/hyperlink" Target="https://dissidio.com.br/salario/cbo-782510/motorista-de-caminhao-basculante/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D1001"/>
  <sheetViews>
    <sheetView showGridLines="0" view="pageBreakPreview" zoomScaleNormal="100" zoomScaleSheetLayoutView="100" workbookViewId="0">
      <selection activeCell="O28" sqref="O28"/>
    </sheetView>
  </sheetViews>
  <sheetFormatPr defaultColWidth="14.5" defaultRowHeight="15" customHeight="1" x14ac:dyDescent="0.2"/>
  <cols>
    <col min="1" max="1" width="7" style="8" customWidth="1"/>
    <col min="2" max="2" width="24.1640625" style="10" customWidth="1"/>
    <col min="3" max="3" width="11.83203125" style="8" customWidth="1"/>
    <col min="4" max="4" width="14" style="8" customWidth="1"/>
    <col min="5" max="5" width="13.6640625" style="8" customWidth="1"/>
    <col min="6" max="6" width="14" style="8" bestFit="1" customWidth="1"/>
    <col min="7" max="7" width="15.5" style="8" bestFit="1" customWidth="1"/>
    <col min="8" max="8" width="14.33203125" style="8" bestFit="1" customWidth="1"/>
    <col min="9" max="9" width="26.1640625" style="8" hidden="1" customWidth="1"/>
    <col min="10" max="13" width="9.33203125" style="8" hidden="1" customWidth="1"/>
    <col min="14" max="26" width="9.33203125" style="8" customWidth="1"/>
    <col min="27" max="27" width="16" style="8" customWidth="1"/>
    <col min="28" max="28" width="18.1640625" style="8" customWidth="1"/>
    <col min="29" max="29" width="25.33203125" style="8" customWidth="1"/>
    <col min="30" max="30" width="9.83203125" style="8" customWidth="1"/>
    <col min="31" max="16384" width="14.5" style="8"/>
  </cols>
  <sheetData>
    <row r="1" spans="1:30" ht="12" customHeight="1" x14ac:dyDescent="0.2">
      <c r="A1" s="337" t="s">
        <v>640</v>
      </c>
      <c r="B1" s="337"/>
      <c r="C1" s="337"/>
      <c r="D1" s="337"/>
      <c r="E1" s="337"/>
      <c r="F1" s="337"/>
      <c r="G1" s="337"/>
      <c r="H1" s="337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</row>
    <row r="2" spans="1:30" ht="12" customHeight="1" x14ac:dyDescent="0.2">
      <c r="A2" s="338" t="s">
        <v>20</v>
      </c>
      <c r="B2" s="338"/>
      <c r="C2" s="338"/>
      <c r="D2" s="338"/>
      <c r="E2" s="338"/>
      <c r="F2" s="338"/>
      <c r="G2" s="338"/>
      <c r="H2" s="338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</row>
    <row r="3" spans="1:30" ht="12" customHeight="1" x14ac:dyDescent="0.2">
      <c r="A3" s="337" t="s">
        <v>0</v>
      </c>
      <c r="B3" s="337"/>
      <c r="C3" s="337"/>
      <c r="D3" s="337"/>
      <c r="E3" s="337"/>
      <c r="F3" s="337"/>
      <c r="G3" s="337"/>
      <c r="H3" s="337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</row>
    <row r="4" spans="1:30" ht="12.75" x14ac:dyDescent="0.2">
      <c r="A4" s="263"/>
      <c r="B4" s="264"/>
      <c r="C4" s="265"/>
      <c r="D4" s="265"/>
      <c r="E4" s="265"/>
      <c r="F4" s="265"/>
      <c r="G4" s="265"/>
      <c r="H4" s="265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</row>
    <row r="5" spans="1:30" ht="31.5" x14ac:dyDescent="0.2">
      <c r="A5" s="266" t="s">
        <v>1</v>
      </c>
      <c r="B5" s="267" t="s">
        <v>2</v>
      </c>
      <c r="C5" s="266" t="s">
        <v>3</v>
      </c>
      <c r="D5" s="267" t="s">
        <v>21</v>
      </c>
      <c r="E5" s="267" t="s">
        <v>22</v>
      </c>
      <c r="F5" s="267" t="s">
        <v>23</v>
      </c>
      <c r="G5" s="267" t="s">
        <v>672</v>
      </c>
      <c r="H5" s="267" t="s">
        <v>142</v>
      </c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</row>
    <row r="6" spans="1:30" ht="22.5" x14ac:dyDescent="0.2">
      <c r="A6" s="268">
        <v>1</v>
      </c>
      <c r="B6" s="269" t="s">
        <v>24</v>
      </c>
      <c r="C6" s="268" t="s">
        <v>25</v>
      </c>
      <c r="D6" s="270">
        <f>'EXTENSÃO DE RUAS'!E103*25.25</f>
        <v>1434.9024550000001</v>
      </c>
      <c r="E6" s="271">
        <f t="shared" ref="E6:E9" si="0">ROUND(F6/D6,2)</f>
        <v>0</v>
      </c>
      <c r="F6" s="271">
        <f>'PLAN 01'!E150</f>
        <v>0</v>
      </c>
      <c r="G6" s="271">
        <f>ROUND(F6*12,0)</f>
        <v>0</v>
      </c>
      <c r="H6" s="272" t="e">
        <f t="shared" ref="H6:H13" si="1">F6/$F$14</f>
        <v>#DIV/0!</v>
      </c>
      <c r="I6" s="81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41"/>
      <c r="AB6" s="241"/>
      <c r="AC6" s="241"/>
    </row>
    <row r="7" spans="1:30" ht="22.5" x14ac:dyDescent="0.2">
      <c r="A7" s="268">
        <v>2</v>
      </c>
      <c r="B7" s="269" t="s">
        <v>5</v>
      </c>
      <c r="C7" s="268" t="s">
        <v>26</v>
      </c>
      <c r="D7" s="270">
        <v>1</v>
      </c>
      <c r="E7" s="271">
        <f t="shared" si="0"/>
        <v>0</v>
      </c>
      <c r="F7" s="271">
        <f>'PLAN 02'!E149</f>
        <v>0</v>
      </c>
      <c r="G7" s="271">
        <f t="shared" ref="G7:G11" si="2">ROUND(F7*12,2)</f>
        <v>0</v>
      </c>
      <c r="H7" s="272" t="e">
        <f t="shared" si="1"/>
        <v>#DIV/0!</v>
      </c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</row>
    <row r="8" spans="1:30" ht="22.5" x14ac:dyDescent="0.2">
      <c r="A8" s="268">
        <v>3</v>
      </c>
      <c r="B8" s="269" t="s">
        <v>6</v>
      </c>
      <c r="C8" s="268" t="s">
        <v>27</v>
      </c>
      <c r="D8" s="270">
        <f>ROUND((7.803*30),2)</f>
        <v>234.09</v>
      </c>
      <c r="E8" s="271">
        <f t="shared" si="0"/>
        <v>0</v>
      </c>
      <c r="F8" s="271">
        <f>'PLAN 03'!E149</f>
        <v>0</v>
      </c>
      <c r="G8" s="271">
        <f t="shared" si="2"/>
        <v>0</v>
      </c>
      <c r="H8" s="272" t="e">
        <f t="shared" si="1"/>
        <v>#DIV/0!</v>
      </c>
      <c r="I8" s="242" t="s">
        <v>7</v>
      </c>
      <c r="J8" s="243">
        <v>6549</v>
      </c>
      <c r="K8" s="26" t="s">
        <v>8</v>
      </c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</row>
    <row r="9" spans="1:30" ht="22.5" x14ac:dyDescent="0.2">
      <c r="A9" s="268">
        <v>4</v>
      </c>
      <c r="B9" s="269" t="s">
        <v>9</v>
      </c>
      <c r="C9" s="268" t="s">
        <v>26</v>
      </c>
      <c r="D9" s="270">
        <v>1</v>
      </c>
      <c r="E9" s="271">
        <f t="shared" si="0"/>
        <v>0</v>
      </c>
      <c r="F9" s="271">
        <f>'PLAN 04'!E39</f>
        <v>0</v>
      </c>
      <c r="G9" s="271">
        <f t="shared" si="2"/>
        <v>0</v>
      </c>
      <c r="H9" s="272" t="e">
        <f t="shared" si="1"/>
        <v>#DIV/0!</v>
      </c>
      <c r="I9" s="242" t="s">
        <v>10</v>
      </c>
      <c r="J9" s="243">
        <v>7803</v>
      </c>
      <c r="K9" s="26" t="s">
        <v>11</v>
      </c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</row>
    <row r="10" spans="1:30" ht="12.75" x14ac:dyDescent="0.2">
      <c r="A10" s="268">
        <v>5</v>
      </c>
      <c r="B10" s="269" t="s">
        <v>12</v>
      </c>
      <c r="C10" s="268" t="s">
        <v>26</v>
      </c>
      <c r="D10" s="270">
        <v>1</v>
      </c>
      <c r="E10" s="271">
        <f>'PLAN 05'!E34</f>
        <v>0</v>
      </c>
      <c r="F10" s="271">
        <f>E10</f>
        <v>0</v>
      </c>
      <c r="G10" s="271">
        <f t="shared" si="2"/>
        <v>0</v>
      </c>
      <c r="H10" s="272" t="e">
        <f t="shared" si="1"/>
        <v>#DIV/0!</v>
      </c>
      <c r="I10" s="242" t="s">
        <v>13</v>
      </c>
      <c r="J10" s="243">
        <v>134</v>
      </c>
      <c r="K10" s="26" t="s">
        <v>14</v>
      </c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</row>
    <row r="11" spans="1:30" ht="12.75" x14ac:dyDescent="0.2">
      <c r="A11" s="268">
        <v>6</v>
      </c>
      <c r="B11" s="269" t="s">
        <v>15</v>
      </c>
      <c r="C11" s="268" t="s">
        <v>26</v>
      </c>
      <c r="D11" s="270">
        <v>1</v>
      </c>
      <c r="E11" s="271">
        <f>ROUND(F11/D11,2)</f>
        <v>0</v>
      </c>
      <c r="F11" s="271">
        <f>'PLAN 06'!E148</f>
        <v>0</v>
      </c>
      <c r="G11" s="271">
        <f t="shared" si="2"/>
        <v>0</v>
      </c>
      <c r="H11" s="272" t="e">
        <f t="shared" si="1"/>
        <v>#DIV/0!</v>
      </c>
      <c r="I11" s="242" t="s">
        <v>16</v>
      </c>
      <c r="J11" s="243">
        <v>593.5</v>
      </c>
      <c r="K11" s="26" t="s">
        <v>17</v>
      </c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</row>
    <row r="12" spans="1:30" ht="22.5" x14ac:dyDescent="0.2">
      <c r="A12" s="268">
        <v>7</v>
      </c>
      <c r="B12" s="269" t="s">
        <v>661</v>
      </c>
      <c r="C12" s="268" t="s">
        <v>671</v>
      </c>
      <c r="D12" s="270">
        <f>'PLAN 07'!F6/12</f>
        <v>112.47010416666666</v>
      </c>
      <c r="E12" s="271">
        <f>'PLAN 07'!I6</f>
        <v>0</v>
      </c>
      <c r="F12" s="271">
        <f>E12</f>
        <v>0</v>
      </c>
      <c r="G12" s="271">
        <f>F12*12</f>
        <v>0</v>
      </c>
      <c r="H12" s="272" t="e">
        <f t="shared" si="1"/>
        <v>#DIV/0!</v>
      </c>
      <c r="I12" s="242"/>
      <c r="J12" s="243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</row>
    <row r="13" spans="1:30" ht="22.5" x14ac:dyDescent="0.2">
      <c r="A13" s="268">
        <v>8</v>
      </c>
      <c r="B13" s="269" t="s">
        <v>660</v>
      </c>
      <c r="C13" s="268" t="s">
        <v>656</v>
      </c>
      <c r="D13" s="270">
        <f>'PLAN 07'!F8/12</f>
        <v>899.76083333333327</v>
      </c>
      <c r="E13" s="271">
        <f>'PLAN 07'!I8</f>
        <v>0</v>
      </c>
      <c r="F13" s="271">
        <f>E13</f>
        <v>0</v>
      </c>
      <c r="G13" s="271">
        <f>F13*12</f>
        <v>0</v>
      </c>
      <c r="H13" s="272" t="e">
        <f t="shared" si="1"/>
        <v>#DIV/0!</v>
      </c>
      <c r="I13" s="242"/>
      <c r="J13" s="243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</row>
    <row r="14" spans="1:30" ht="12.75" x14ac:dyDescent="0.2">
      <c r="A14" s="341" t="s">
        <v>19</v>
      </c>
      <c r="B14" s="342"/>
      <c r="C14" s="342"/>
      <c r="D14" s="342"/>
      <c r="E14" s="343"/>
      <c r="F14" s="273">
        <f t="shared" ref="F14:G14" si="3">SUM(F6:F13)</f>
        <v>0</v>
      </c>
      <c r="G14" s="274">
        <f t="shared" si="3"/>
        <v>0</v>
      </c>
      <c r="H14" s="275" t="e">
        <f>SUM(H6:H13)</f>
        <v>#DIV/0!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44"/>
      <c r="AB14" s="244"/>
      <c r="AC14" s="245"/>
      <c r="AD14" s="246"/>
    </row>
    <row r="15" spans="1:30" ht="12" customHeight="1" x14ac:dyDescent="0.2">
      <c r="A15" s="30"/>
      <c r="B15" s="86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B15" s="241"/>
      <c r="AC15" s="245"/>
      <c r="AD15" s="246"/>
    </row>
    <row r="16" spans="1:30" ht="12" customHeight="1" x14ac:dyDescent="0.2">
      <c r="A16" s="26"/>
      <c r="B16" s="86"/>
      <c r="C16" s="26"/>
      <c r="D16" s="26"/>
      <c r="E16" s="26"/>
      <c r="F16" s="26"/>
      <c r="G16" s="247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B16" s="241"/>
      <c r="AC16" s="241"/>
    </row>
    <row r="17" spans="1:29" ht="12" customHeight="1" x14ac:dyDescent="0.2">
      <c r="A17" s="30"/>
      <c r="B17" s="86"/>
      <c r="C17" s="26"/>
      <c r="D17" s="26"/>
      <c r="E17" s="26"/>
      <c r="F17" s="28"/>
      <c r="G17" s="248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C17" s="249"/>
    </row>
    <row r="18" spans="1:29" ht="12" customHeight="1" x14ac:dyDescent="0.2">
      <c r="A18" s="168"/>
      <c r="B18" s="262"/>
      <c r="C18" s="21"/>
      <c r="D18" s="21"/>
      <c r="E18" s="21"/>
      <c r="F18" s="21"/>
      <c r="G18" s="21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</row>
    <row r="19" spans="1:29" ht="12" customHeight="1" x14ac:dyDescent="0.2">
      <c r="A19" s="344"/>
      <c r="B19" s="340"/>
      <c r="C19" s="340"/>
      <c r="D19" s="340"/>
      <c r="E19" s="340"/>
      <c r="F19" s="340"/>
      <c r="G19" s="340"/>
      <c r="H19" s="11"/>
      <c r="I19" s="11"/>
      <c r="J19" s="11"/>
      <c r="K19" s="11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</row>
    <row r="20" spans="1:29" ht="12" customHeight="1" x14ac:dyDescent="0.2">
      <c r="A20" s="344"/>
      <c r="B20" s="340"/>
      <c r="C20" s="340"/>
      <c r="D20" s="340"/>
      <c r="E20" s="340"/>
      <c r="F20" s="340"/>
      <c r="G20" s="340"/>
      <c r="H20" s="11"/>
      <c r="I20" s="11"/>
      <c r="J20" s="11"/>
      <c r="K20" s="11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</row>
    <row r="21" spans="1:29" ht="12" customHeight="1" x14ac:dyDescent="0.2">
      <c r="A21" s="344"/>
      <c r="B21" s="340"/>
      <c r="C21" s="340"/>
      <c r="D21" s="340"/>
      <c r="E21" s="340"/>
      <c r="F21" s="340"/>
      <c r="G21" s="340"/>
      <c r="H21" s="11"/>
      <c r="I21" s="11"/>
      <c r="J21" s="11"/>
      <c r="K21" s="11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</row>
    <row r="22" spans="1:29" ht="12" customHeight="1" x14ac:dyDescent="0.2">
      <c r="A22" s="339"/>
      <c r="B22" s="340"/>
      <c r="C22" s="340"/>
      <c r="D22" s="340"/>
      <c r="E22" s="340"/>
      <c r="F22" s="340"/>
      <c r="G22" s="340"/>
      <c r="H22" s="250"/>
      <c r="I22" s="250"/>
      <c r="J22" s="250"/>
      <c r="K22" s="250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</row>
    <row r="23" spans="1:29" ht="12" customHeight="1" x14ac:dyDescent="0.2">
      <c r="A23" s="339"/>
      <c r="B23" s="340"/>
      <c r="C23" s="340"/>
      <c r="D23" s="340"/>
      <c r="E23" s="340"/>
      <c r="F23" s="340"/>
      <c r="G23" s="340"/>
      <c r="H23" s="250"/>
      <c r="I23" s="250"/>
      <c r="J23" s="250"/>
      <c r="K23" s="250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</row>
    <row r="24" spans="1:29" ht="12" customHeight="1" x14ac:dyDescent="0.2">
      <c r="A24" s="30"/>
      <c r="B24" s="8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</row>
    <row r="25" spans="1:29" ht="12" customHeight="1" x14ac:dyDescent="0.2">
      <c r="A25" s="30"/>
      <c r="B25" s="8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</row>
    <row r="26" spans="1:29" ht="12" customHeight="1" x14ac:dyDescent="0.2">
      <c r="A26" s="30"/>
      <c r="B26" s="8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</row>
    <row r="27" spans="1:29" ht="12" customHeight="1" x14ac:dyDescent="0.2">
      <c r="A27" s="30"/>
      <c r="B27" s="8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</row>
    <row r="28" spans="1:29" ht="12" customHeight="1" x14ac:dyDescent="0.2">
      <c r="A28" s="30"/>
      <c r="B28" s="8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</row>
    <row r="29" spans="1:29" ht="12" customHeight="1" x14ac:dyDescent="0.2">
      <c r="A29" s="30"/>
      <c r="B29" s="8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</row>
    <row r="30" spans="1:29" ht="12" customHeight="1" x14ac:dyDescent="0.2">
      <c r="A30" s="30"/>
      <c r="B30" s="8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</row>
    <row r="31" spans="1:29" ht="12" customHeight="1" x14ac:dyDescent="0.2">
      <c r="A31" s="30"/>
      <c r="B31" s="8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</row>
    <row r="32" spans="1:29" ht="12" customHeight="1" x14ac:dyDescent="0.2">
      <c r="A32" s="30"/>
      <c r="B32" s="8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</row>
    <row r="33" spans="1:26" ht="12" customHeight="1" x14ac:dyDescent="0.2">
      <c r="A33" s="30"/>
      <c r="B33" s="8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</row>
    <row r="34" spans="1:26" ht="12" customHeight="1" x14ac:dyDescent="0.2">
      <c r="A34" s="30"/>
      <c r="B34" s="8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</row>
    <row r="35" spans="1:26" ht="12" customHeight="1" x14ac:dyDescent="0.2">
      <c r="A35" s="30"/>
      <c r="B35" s="8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</row>
    <row r="36" spans="1:26" ht="12" customHeight="1" x14ac:dyDescent="0.2">
      <c r="A36" s="30"/>
      <c r="B36" s="8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</row>
    <row r="37" spans="1:26" ht="12" customHeight="1" x14ac:dyDescent="0.2">
      <c r="A37" s="30"/>
      <c r="B37" s="8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</row>
    <row r="38" spans="1:26" ht="12" customHeight="1" x14ac:dyDescent="0.2">
      <c r="A38" s="30"/>
      <c r="B38" s="8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</row>
    <row r="39" spans="1:26" ht="12" customHeight="1" x14ac:dyDescent="0.2">
      <c r="A39" s="30"/>
      <c r="B39" s="8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</row>
    <row r="40" spans="1:26" ht="12" customHeight="1" x14ac:dyDescent="0.2">
      <c r="A40" s="30"/>
      <c r="B40" s="8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</row>
    <row r="41" spans="1:26" ht="12" customHeight="1" x14ac:dyDescent="0.2">
      <c r="A41" s="30"/>
      <c r="B41" s="8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</row>
    <row r="42" spans="1:26" ht="12" customHeight="1" x14ac:dyDescent="0.2">
      <c r="A42" s="30"/>
      <c r="B42" s="8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</row>
    <row r="43" spans="1:26" ht="12" customHeight="1" x14ac:dyDescent="0.2">
      <c r="A43" s="30"/>
      <c r="B43" s="8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</row>
    <row r="44" spans="1:26" ht="12" customHeight="1" x14ac:dyDescent="0.2">
      <c r="A44" s="30"/>
      <c r="B44" s="8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</row>
    <row r="45" spans="1:26" ht="12" customHeight="1" x14ac:dyDescent="0.2">
      <c r="A45" s="30"/>
      <c r="B45" s="8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</row>
    <row r="46" spans="1:26" ht="12" customHeight="1" x14ac:dyDescent="0.2">
      <c r="A46" s="30"/>
      <c r="B46" s="8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</row>
    <row r="47" spans="1:26" ht="12" customHeight="1" x14ac:dyDescent="0.2">
      <c r="A47" s="30"/>
      <c r="B47" s="86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</row>
    <row r="48" spans="1:26" ht="12" customHeight="1" x14ac:dyDescent="0.2">
      <c r="A48" s="30"/>
      <c r="B48" s="8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</row>
    <row r="49" spans="1:26" ht="12" customHeight="1" x14ac:dyDescent="0.2">
      <c r="A49" s="30"/>
      <c r="B49" s="86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</row>
    <row r="50" spans="1:26" ht="12" customHeight="1" x14ac:dyDescent="0.2">
      <c r="A50" s="30"/>
      <c r="B50" s="86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</row>
    <row r="51" spans="1:26" ht="12" customHeight="1" x14ac:dyDescent="0.2">
      <c r="A51" s="30"/>
      <c r="B51" s="86"/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</row>
    <row r="52" spans="1:26" ht="12" customHeight="1" x14ac:dyDescent="0.2">
      <c r="A52" s="30"/>
      <c r="B52" s="86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</row>
    <row r="53" spans="1:26" ht="12" customHeight="1" x14ac:dyDescent="0.2">
      <c r="A53" s="30"/>
      <c r="B53" s="86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</row>
    <row r="54" spans="1:26" ht="12" customHeight="1" x14ac:dyDescent="0.2">
      <c r="A54" s="30"/>
      <c r="B54" s="86"/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</row>
    <row r="55" spans="1:26" ht="12" customHeight="1" x14ac:dyDescent="0.2">
      <c r="A55" s="30"/>
      <c r="B55" s="86"/>
      <c r="C55" s="26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/>
    </row>
    <row r="56" spans="1:26" ht="12" customHeight="1" x14ac:dyDescent="0.2">
      <c r="A56" s="30"/>
      <c r="B56" s="86"/>
      <c r="C56" s="26"/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</row>
    <row r="57" spans="1:26" ht="12" customHeight="1" x14ac:dyDescent="0.2">
      <c r="A57" s="30"/>
      <c r="B57" s="86"/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</row>
    <row r="58" spans="1:26" ht="12" customHeight="1" x14ac:dyDescent="0.2">
      <c r="A58" s="30"/>
      <c r="B58" s="86"/>
      <c r="C58" s="26"/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</row>
    <row r="59" spans="1:26" ht="12" customHeight="1" x14ac:dyDescent="0.2">
      <c r="A59" s="30"/>
      <c r="B59" s="86"/>
      <c r="C59" s="26"/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</row>
    <row r="60" spans="1:26" ht="12" customHeight="1" x14ac:dyDescent="0.2">
      <c r="A60" s="30"/>
      <c r="B60" s="86"/>
      <c r="C60" s="26"/>
      <c r="D60" s="26"/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</row>
    <row r="61" spans="1:26" ht="12" customHeight="1" x14ac:dyDescent="0.2">
      <c r="A61" s="30"/>
      <c r="B61" s="86"/>
      <c r="C61" s="26"/>
      <c r="D61" s="26"/>
      <c r="E61" s="26"/>
      <c r="F61" s="26"/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</row>
    <row r="62" spans="1:26" ht="12" customHeight="1" x14ac:dyDescent="0.2">
      <c r="A62" s="30"/>
      <c r="B62" s="86"/>
      <c r="C62" s="26"/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</row>
    <row r="63" spans="1:26" ht="12" customHeight="1" x14ac:dyDescent="0.2">
      <c r="A63" s="30"/>
      <c r="B63" s="86"/>
      <c r="C63" s="26"/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</row>
    <row r="64" spans="1:26" ht="12" customHeight="1" x14ac:dyDescent="0.2">
      <c r="A64" s="30"/>
      <c r="B64" s="86"/>
      <c r="C64" s="26"/>
      <c r="D64" s="26"/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</row>
    <row r="65" spans="1:26" ht="12" customHeight="1" x14ac:dyDescent="0.2">
      <c r="A65" s="30"/>
      <c r="B65" s="86"/>
      <c r="C65" s="26"/>
      <c r="D65" s="26"/>
      <c r="E65" s="26"/>
      <c r="F65" s="26"/>
      <c r="G65" s="26"/>
      <c r="H65" s="26"/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</row>
    <row r="66" spans="1:26" ht="12" customHeight="1" x14ac:dyDescent="0.2">
      <c r="A66" s="30"/>
      <c r="B66" s="86"/>
      <c r="C66" s="26"/>
      <c r="D66" s="26"/>
      <c r="E66" s="26"/>
      <c r="F66" s="26"/>
      <c r="G66" s="26"/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</row>
    <row r="67" spans="1:26" ht="12" customHeight="1" x14ac:dyDescent="0.2">
      <c r="A67" s="30"/>
      <c r="B67" s="86"/>
      <c r="C67" s="26"/>
      <c r="D67" s="26"/>
      <c r="E67" s="26"/>
      <c r="F67" s="26"/>
      <c r="G67" s="26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</row>
    <row r="68" spans="1:26" ht="12" customHeight="1" x14ac:dyDescent="0.2">
      <c r="A68" s="30"/>
      <c r="B68" s="86"/>
      <c r="C68" s="26"/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</row>
    <row r="69" spans="1:26" ht="12" customHeight="1" x14ac:dyDescent="0.2">
      <c r="A69" s="30"/>
      <c r="B69" s="86"/>
      <c r="C69" s="26"/>
      <c r="D69" s="26"/>
      <c r="E69" s="26"/>
      <c r="F69" s="26"/>
      <c r="G69" s="26"/>
      <c r="H69" s="26"/>
      <c r="I69" s="26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  <c r="Z69" s="26"/>
    </row>
    <row r="70" spans="1:26" ht="12" customHeight="1" x14ac:dyDescent="0.2">
      <c r="A70" s="30"/>
      <c r="B70" s="86"/>
      <c r="C70" s="26"/>
      <c r="D70" s="26"/>
      <c r="E70" s="26"/>
      <c r="F70" s="26"/>
      <c r="G70" s="26"/>
      <c r="H70" s="26"/>
      <c r="I70" s="26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  <c r="Z70" s="26"/>
    </row>
    <row r="71" spans="1:26" ht="12" customHeight="1" x14ac:dyDescent="0.2">
      <c r="A71" s="30"/>
      <c r="B71" s="86"/>
      <c r="C71" s="26"/>
      <c r="D71" s="26"/>
      <c r="E71" s="26"/>
      <c r="F71" s="26"/>
      <c r="G71" s="26"/>
      <c r="H71" s="26"/>
      <c r="I71" s="26"/>
      <c r="J71" s="26"/>
      <c r="K71" s="26"/>
      <c r="L71" s="26"/>
      <c r="M71" s="26"/>
      <c r="N71" s="26"/>
      <c r="O71" s="26"/>
      <c r="P71" s="26"/>
      <c r="Q71" s="26"/>
      <c r="R71" s="26"/>
      <c r="S71" s="26"/>
      <c r="T71" s="26"/>
      <c r="U71" s="26"/>
      <c r="V71" s="26"/>
      <c r="W71" s="26"/>
      <c r="X71" s="26"/>
      <c r="Y71" s="26"/>
      <c r="Z71" s="26"/>
    </row>
    <row r="72" spans="1:26" ht="12" customHeight="1" x14ac:dyDescent="0.2">
      <c r="A72" s="30"/>
      <c r="B72" s="86"/>
      <c r="C72" s="26"/>
      <c r="D72" s="26"/>
      <c r="E72" s="26"/>
      <c r="F72" s="26"/>
      <c r="G72" s="26"/>
      <c r="H72" s="26"/>
      <c r="I72" s="26"/>
      <c r="J72" s="26"/>
      <c r="K72" s="26"/>
      <c r="L72" s="26"/>
      <c r="M72" s="26"/>
      <c r="N72" s="26"/>
      <c r="O72" s="26"/>
      <c r="P72" s="26"/>
      <c r="Q72" s="26"/>
      <c r="R72" s="26"/>
      <c r="S72" s="26"/>
      <c r="T72" s="26"/>
      <c r="U72" s="26"/>
      <c r="V72" s="26"/>
      <c r="W72" s="26"/>
      <c r="X72" s="26"/>
      <c r="Y72" s="26"/>
      <c r="Z72" s="26"/>
    </row>
    <row r="73" spans="1:26" ht="12" customHeight="1" x14ac:dyDescent="0.2">
      <c r="A73" s="30"/>
      <c r="B73" s="86"/>
      <c r="C73" s="26"/>
      <c r="D73" s="26"/>
      <c r="E73" s="26"/>
      <c r="F73" s="26"/>
      <c r="G73" s="26"/>
      <c r="H73" s="26"/>
      <c r="I73" s="26"/>
      <c r="J73" s="26"/>
      <c r="K73" s="26"/>
      <c r="L73" s="26"/>
      <c r="M73" s="26"/>
      <c r="N73" s="26"/>
      <c r="O73" s="26"/>
      <c r="P73" s="26"/>
      <c r="Q73" s="26"/>
      <c r="R73" s="26"/>
      <c r="S73" s="26"/>
      <c r="T73" s="26"/>
      <c r="U73" s="26"/>
      <c r="V73" s="26"/>
      <c r="W73" s="26"/>
      <c r="X73" s="26"/>
      <c r="Y73" s="26"/>
      <c r="Z73" s="26"/>
    </row>
    <row r="74" spans="1:26" ht="12" customHeight="1" x14ac:dyDescent="0.2">
      <c r="A74" s="30"/>
      <c r="B74" s="86"/>
      <c r="C74" s="26"/>
      <c r="D74" s="26"/>
      <c r="E74" s="26"/>
      <c r="F74" s="26"/>
      <c r="G74" s="26"/>
      <c r="H74" s="26"/>
      <c r="I74" s="26"/>
      <c r="J74" s="26"/>
      <c r="K74" s="26"/>
      <c r="L74" s="26"/>
      <c r="M74" s="26"/>
      <c r="N74" s="26"/>
      <c r="O74" s="26"/>
      <c r="P74" s="26"/>
      <c r="Q74" s="26"/>
      <c r="R74" s="26"/>
      <c r="S74" s="26"/>
      <c r="T74" s="26"/>
      <c r="U74" s="26"/>
      <c r="V74" s="26"/>
      <c r="W74" s="26"/>
      <c r="X74" s="26"/>
      <c r="Y74" s="26"/>
      <c r="Z74" s="26"/>
    </row>
    <row r="75" spans="1:26" ht="12" customHeight="1" x14ac:dyDescent="0.2">
      <c r="A75" s="30"/>
      <c r="B75" s="86"/>
      <c r="C75" s="26"/>
      <c r="D75" s="26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  <c r="P75" s="26"/>
      <c r="Q75" s="26"/>
      <c r="R75" s="26"/>
      <c r="S75" s="26"/>
      <c r="T75" s="26"/>
      <c r="U75" s="26"/>
      <c r="V75" s="26"/>
      <c r="W75" s="26"/>
      <c r="X75" s="26"/>
      <c r="Y75" s="26"/>
      <c r="Z75" s="26"/>
    </row>
    <row r="76" spans="1:26" ht="12" customHeight="1" x14ac:dyDescent="0.2">
      <c r="A76" s="30"/>
      <c r="B76" s="86"/>
      <c r="C76" s="26"/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</row>
    <row r="77" spans="1:26" ht="12" customHeight="1" x14ac:dyDescent="0.2">
      <c r="A77" s="30"/>
      <c r="B77" s="86"/>
      <c r="C77" s="26"/>
      <c r="D77" s="26"/>
      <c r="E77" s="26"/>
      <c r="F77" s="26"/>
      <c r="G77" s="26"/>
      <c r="H77" s="26"/>
      <c r="I77" s="26"/>
      <c r="J77" s="26"/>
      <c r="K77" s="26"/>
      <c r="L77" s="26"/>
      <c r="M77" s="26"/>
      <c r="N77" s="26"/>
      <c r="O77" s="26"/>
      <c r="P77" s="26"/>
      <c r="Q77" s="26"/>
      <c r="R77" s="26"/>
      <c r="S77" s="26"/>
      <c r="T77" s="26"/>
      <c r="U77" s="26"/>
      <c r="V77" s="26"/>
      <c r="W77" s="26"/>
      <c r="X77" s="26"/>
      <c r="Y77" s="26"/>
      <c r="Z77" s="26"/>
    </row>
    <row r="78" spans="1:26" ht="12" customHeight="1" x14ac:dyDescent="0.2">
      <c r="A78" s="30"/>
      <c r="B78" s="86"/>
      <c r="C78" s="26"/>
      <c r="D78" s="26"/>
      <c r="E78" s="26"/>
      <c r="F78" s="26"/>
      <c r="G78" s="26"/>
      <c r="H78" s="26"/>
      <c r="I78" s="26"/>
      <c r="J78" s="26"/>
      <c r="K78" s="26"/>
      <c r="L78" s="26"/>
      <c r="M78" s="26"/>
      <c r="N78" s="26"/>
      <c r="O78" s="26"/>
      <c r="P78" s="26"/>
      <c r="Q78" s="26"/>
      <c r="R78" s="26"/>
      <c r="S78" s="26"/>
      <c r="T78" s="26"/>
      <c r="U78" s="26"/>
      <c r="V78" s="26"/>
      <c r="W78" s="26"/>
      <c r="X78" s="26"/>
      <c r="Y78" s="26"/>
      <c r="Z78" s="26"/>
    </row>
    <row r="79" spans="1:26" ht="12" customHeight="1" x14ac:dyDescent="0.2">
      <c r="A79" s="30"/>
      <c r="B79" s="86"/>
      <c r="C79" s="26"/>
      <c r="D79" s="26"/>
      <c r="E79" s="26"/>
      <c r="F79" s="26"/>
      <c r="G79" s="26"/>
      <c r="H79" s="26"/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</row>
    <row r="80" spans="1:26" ht="12" customHeight="1" x14ac:dyDescent="0.2">
      <c r="A80" s="30"/>
      <c r="B80" s="86"/>
      <c r="C80" s="26"/>
      <c r="D80" s="26"/>
      <c r="E80" s="26"/>
      <c r="F80" s="26"/>
      <c r="G80" s="26"/>
      <c r="H80" s="26"/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</row>
    <row r="81" spans="1:26" ht="12" customHeight="1" x14ac:dyDescent="0.2">
      <c r="A81" s="30"/>
      <c r="B81" s="86"/>
      <c r="C81" s="26"/>
      <c r="D81" s="26"/>
      <c r="E81" s="26"/>
      <c r="F81" s="26"/>
      <c r="G81" s="26"/>
      <c r="H81" s="26"/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</row>
    <row r="82" spans="1:26" ht="12" customHeight="1" x14ac:dyDescent="0.2">
      <c r="A82" s="30"/>
      <c r="B82" s="86"/>
      <c r="C82" s="26"/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</row>
    <row r="83" spans="1:26" ht="12" customHeight="1" x14ac:dyDescent="0.2">
      <c r="A83" s="30"/>
      <c r="B83" s="86"/>
      <c r="C83" s="26"/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</row>
    <row r="84" spans="1:26" ht="12" customHeight="1" x14ac:dyDescent="0.2">
      <c r="A84" s="30"/>
      <c r="B84" s="86"/>
      <c r="C84" s="26"/>
      <c r="D84" s="26"/>
      <c r="E84" s="26"/>
      <c r="F84" s="26"/>
      <c r="G84" s="26"/>
      <c r="H84" s="26"/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</row>
    <row r="85" spans="1:26" ht="12" customHeight="1" x14ac:dyDescent="0.2">
      <c r="A85" s="30"/>
      <c r="B85" s="86"/>
      <c r="C85" s="26"/>
      <c r="D85" s="26"/>
      <c r="E85" s="26"/>
      <c r="F85" s="26"/>
      <c r="G85" s="26"/>
      <c r="H85" s="26"/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</row>
    <row r="86" spans="1:26" ht="12" customHeight="1" x14ac:dyDescent="0.2">
      <c r="A86" s="30"/>
      <c r="B86" s="86"/>
      <c r="C86" s="26"/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</row>
    <row r="87" spans="1:26" ht="12" customHeight="1" x14ac:dyDescent="0.2">
      <c r="A87" s="30"/>
      <c r="B87" s="86"/>
      <c r="C87" s="26"/>
      <c r="D87" s="26"/>
      <c r="E87" s="26"/>
      <c r="F87" s="26"/>
      <c r="G87" s="26"/>
      <c r="H87" s="26"/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</row>
    <row r="88" spans="1:26" ht="12" customHeight="1" x14ac:dyDescent="0.2">
      <c r="A88" s="30"/>
      <c r="B88" s="86"/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</row>
    <row r="89" spans="1:26" ht="12" customHeight="1" x14ac:dyDescent="0.2">
      <c r="A89" s="30"/>
      <c r="B89" s="86"/>
      <c r="C89" s="26"/>
      <c r="D89" s="26"/>
      <c r="E89" s="26"/>
      <c r="F89" s="26"/>
      <c r="G89" s="26"/>
      <c r="H89" s="26"/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</row>
    <row r="90" spans="1:26" ht="12" customHeight="1" x14ac:dyDescent="0.2">
      <c r="A90" s="30"/>
      <c r="B90" s="86"/>
      <c r="C90" s="26"/>
      <c r="D90" s="26"/>
      <c r="E90" s="26"/>
      <c r="F90" s="26"/>
      <c r="G90" s="26"/>
      <c r="H90" s="26"/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</row>
    <row r="91" spans="1:26" ht="12" customHeight="1" x14ac:dyDescent="0.2">
      <c r="A91" s="30"/>
      <c r="B91" s="86"/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</row>
    <row r="92" spans="1:26" ht="12" customHeight="1" x14ac:dyDescent="0.2">
      <c r="A92" s="30"/>
      <c r="B92" s="86"/>
      <c r="C92" s="26"/>
      <c r="D92" s="26"/>
      <c r="E92" s="26"/>
      <c r="F92" s="26"/>
      <c r="G92" s="26"/>
      <c r="H92" s="26"/>
      <c r="I92" s="26"/>
      <c r="J92" s="26"/>
      <c r="K92" s="26"/>
      <c r="L92" s="26"/>
      <c r="M92" s="26"/>
      <c r="N92" s="26"/>
      <c r="O92" s="26"/>
      <c r="P92" s="26"/>
      <c r="Q92" s="26"/>
      <c r="R92" s="26"/>
      <c r="S92" s="26"/>
      <c r="T92" s="26"/>
      <c r="U92" s="26"/>
      <c r="V92" s="26"/>
      <c r="W92" s="26"/>
      <c r="X92" s="26"/>
      <c r="Y92" s="26"/>
      <c r="Z92" s="26"/>
    </row>
    <row r="93" spans="1:26" ht="12" customHeight="1" x14ac:dyDescent="0.2">
      <c r="A93" s="30"/>
      <c r="B93" s="86"/>
      <c r="C93" s="26"/>
      <c r="D93" s="26"/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  <c r="T93" s="26"/>
      <c r="U93" s="26"/>
      <c r="V93" s="26"/>
      <c r="W93" s="26"/>
      <c r="X93" s="26"/>
      <c r="Y93" s="26"/>
      <c r="Z93" s="26"/>
    </row>
    <row r="94" spans="1:26" ht="12" customHeight="1" x14ac:dyDescent="0.2">
      <c r="A94" s="30"/>
      <c r="B94" s="86"/>
      <c r="C94" s="26"/>
      <c r="D94" s="26"/>
      <c r="E94" s="26"/>
      <c r="F94" s="26"/>
      <c r="G94" s="26"/>
      <c r="H94" s="26"/>
      <c r="I94" s="26"/>
      <c r="J94" s="26"/>
      <c r="K94" s="26"/>
      <c r="L94" s="26"/>
      <c r="M94" s="26"/>
      <c r="N94" s="26"/>
      <c r="O94" s="26"/>
      <c r="P94" s="26"/>
      <c r="Q94" s="26"/>
      <c r="R94" s="26"/>
      <c r="S94" s="26"/>
      <c r="T94" s="26"/>
      <c r="U94" s="26"/>
      <c r="V94" s="26"/>
      <c r="W94" s="26"/>
      <c r="X94" s="26"/>
      <c r="Y94" s="26"/>
      <c r="Z94" s="26"/>
    </row>
    <row r="95" spans="1:26" ht="12" customHeight="1" x14ac:dyDescent="0.2">
      <c r="A95" s="30"/>
      <c r="B95" s="86"/>
      <c r="C95" s="26"/>
      <c r="D95" s="26"/>
      <c r="E95" s="26"/>
      <c r="F95" s="26"/>
      <c r="G95" s="26"/>
      <c r="H95" s="26"/>
      <c r="I95" s="26"/>
      <c r="J95" s="26"/>
      <c r="K95" s="26"/>
      <c r="L95" s="26"/>
      <c r="M95" s="26"/>
      <c r="N95" s="26"/>
      <c r="O95" s="26"/>
      <c r="P95" s="26"/>
      <c r="Q95" s="26"/>
      <c r="R95" s="26"/>
      <c r="S95" s="26"/>
      <c r="T95" s="26"/>
      <c r="U95" s="26"/>
      <c r="V95" s="26"/>
      <c r="W95" s="26"/>
      <c r="X95" s="26"/>
      <c r="Y95" s="26"/>
      <c r="Z95" s="26"/>
    </row>
    <row r="96" spans="1:26" ht="12" customHeight="1" x14ac:dyDescent="0.2">
      <c r="A96" s="30"/>
      <c r="B96" s="86"/>
      <c r="C96" s="26"/>
      <c r="D96" s="26"/>
      <c r="E96" s="26"/>
      <c r="F96" s="26"/>
      <c r="G96" s="26"/>
      <c r="H96" s="26"/>
      <c r="I96" s="26"/>
      <c r="J96" s="26"/>
      <c r="K96" s="26"/>
      <c r="L96" s="26"/>
      <c r="M96" s="26"/>
      <c r="N96" s="26"/>
      <c r="O96" s="26"/>
      <c r="P96" s="26"/>
      <c r="Q96" s="26"/>
      <c r="R96" s="26"/>
      <c r="S96" s="26"/>
      <c r="T96" s="26"/>
      <c r="U96" s="26"/>
      <c r="V96" s="26"/>
      <c r="W96" s="26"/>
      <c r="X96" s="26"/>
      <c r="Y96" s="26"/>
      <c r="Z96" s="26"/>
    </row>
    <row r="97" spans="1:26" ht="12" customHeight="1" x14ac:dyDescent="0.2">
      <c r="A97" s="30"/>
      <c r="B97" s="86"/>
      <c r="C97" s="26"/>
      <c r="D97" s="26"/>
      <c r="E97" s="26"/>
      <c r="F97" s="26"/>
      <c r="G97" s="26"/>
      <c r="H97" s="26"/>
      <c r="I97" s="26"/>
      <c r="J97" s="26"/>
      <c r="K97" s="26"/>
      <c r="L97" s="26"/>
      <c r="M97" s="26"/>
      <c r="N97" s="26"/>
      <c r="O97" s="26"/>
      <c r="P97" s="26"/>
      <c r="Q97" s="26"/>
      <c r="R97" s="26"/>
      <c r="S97" s="26"/>
      <c r="T97" s="26"/>
      <c r="U97" s="26"/>
      <c r="V97" s="26"/>
      <c r="W97" s="26"/>
      <c r="X97" s="26"/>
      <c r="Y97" s="26"/>
      <c r="Z97" s="26"/>
    </row>
    <row r="98" spans="1:26" ht="12" customHeight="1" x14ac:dyDescent="0.2">
      <c r="A98" s="30"/>
      <c r="B98" s="86"/>
      <c r="C98" s="26"/>
      <c r="D98" s="26"/>
      <c r="E98" s="26"/>
      <c r="F98" s="26"/>
      <c r="G98" s="26"/>
      <c r="H98" s="26"/>
      <c r="I98" s="26"/>
      <c r="J98" s="26"/>
      <c r="K98" s="26"/>
      <c r="L98" s="26"/>
      <c r="M98" s="26"/>
      <c r="N98" s="26"/>
      <c r="O98" s="26"/>
      <c r="P98" s="26"/>
      <c r="Q98" s="26"/>
      <c r="R98" s="26"/>
      <c r="S98" s="26"/>
      <c r="T98" s="26"/>
      <c r="U98" s="26"/>
      <c r="V98" s="26"/>
      <c r="W98" s="26"/>
      <c r="X98" s="26"/>
      <c r="Y98" s="26"/>
      <c r="Z98" s="26"/>
    </row>
    <row r="99" spans="1:26" ht="12" customHeight="1" x14ac:dyDescent="0.2">
      <c r="A99" s="30"/>
      <c r="B99" s="86"/>
      <c r="C99" s="26"/>
      <c r="D99" s="26"/>
      <c r="E99" s="26"/>
      <c r="F99" s="26"/>
      <c r="G99" s="26"/>
      <c r="H99" s="26"/>
      <c r="I99" s="26"/>
      <c r="J99" s="26"/>
      <c r="K99" s="26"/>
      <c r="L99" s="26"/>
      <c r="M99" s="26"/>
      <c r="N99" s="26"/>
      <c r="O99" s="26"/>
      <c r="P99" s="26"/>
      <c r="Q99" s="26"/>
      <c r="R99" s="26"/>
      <c r="S99" s="26"/>
      <c r="T99" s="26"/>
      <c r="U99" s="26"/>
      <c r="V99" s="26"/>
      <c r="W99" s="26"/>
      <c r="X99" s="26"/>
      <c r="Y99" s="26"/>
      <c r="Z99" s="26"/>
    </row>
    <row r="100" spans="1:26" ht="12" customHeight="1" x14ac:dyDescent="0.2">
      <c r="A100" s="30"/>
      <c r="B100" s="86"/>
      <c r="C100" s="26"/>
      <c r="D100" s="26"/>
      <c r="E100" s="26"/>
      <c r="F100" s="26"/>
      <c r="G100" s="26"/>
      <c r="H100" s="26"/>
      <c r="I100" s="26"/>
      <c r="J100" s="26"/>
      <c r="K100" s="26"/>
      <c r="L100" s="26"/>
      <c r="M100" s="26"/>
      <c r="N100" s="26"/>
      <c r="O100" s="26"/>
      <c r="P100" s="26"/>
      <c r="Q100" s="26"/>
      <c r="R100" s="26"/>
      <c r="S100" s="26"/>
      <c r="T100" s="26"/>
      <c r="U100" s="26"/>
      <c r="V100" s="26"/>
      <c r="W100" s="26"/>
      <c r="X100" s="26"/>
      <c r="Y100" s="26"/>
      <c r="Z100" s="26"/>
    </row>
    <row r="101" spans="1:26" ht="12" customHeight="1" x14ac:dyDescent="0.2">
      <c r="A101" s="30"/>
      <c r="B101" s="86"/>
      <c r="C101" s="26"/>
      <c r="D101" s="26"/>
      <c r="E101" s="26"/>
      <c r="F101" s="26"/>
      <c r="G101" s="26"/>
      <c r="H101" s="26"/>
      <c r="I101" s="26"/>
      <c r="J101" s="26"/>
      <c r="K101" s="26"/>
      <c r="L101" s="26"/>
      <c r="M101" s="26"/>
      <c r="N101" s="26"/>
      <c r="O101" s="26"/>
      <c r="P101" s="26"/>
      <c r="Q101" s="26"/>
      <c r="R101" s="26"/>
      <c r="S101" s="26"/>
      <c r="T101" s="26"/>
      <c r="U101" s="26"/>
      <c r="V101" s="26"/>
      <c r="W101" s="26"/>
      <c r="X101" s="26"/>
      <c r="Y101" s="26"/>
      <c r="Z101" s="26"/>
    </row>
    <row r="102" spans="1:26" ht="12" customHeight="1" x14ac:dyDescent="0.2">
      <c r="A102" s="30"/>
      <c r="B102" s="86"/>
      <c r="C102" s="26"/>
      <c r="D102" s="26"/>
      <c r="E102" s="26"/>
      <c r="F102" s="26"/>
      <c r="G102" s="26"/>
      <c r="H102" s="26"/>
      <c r="I102" s="26"/>
      <c r="J102" s="26"/>
      <c r="K102" s="26"/>
      <c r="L102" s="26"/>
      <c r="M102" s="26"/>
      <c r="N102" s="26"/>
      <c r="O102" s="26"/>
      <c r="P102" s="26"/>
      <c r="Q102" s="26"/>
      <c r="R102" s="26"/>
      <c r="S102" s="26"/>
      <c r="T102" s="26"/>
      <c r="U102" s="26"/>
      <c r="V102" s="26"/>
      <c r="W102" s="26"/>
      <c r="X102" s="26"/>
      <c r="Y102" s="26"/>
      <c r="Z102" s="26"/>
    </row>
    <row r="103" spans="1:26" ht="12" customHeight="1" x14ac:dyDescent="0.2">
      <c r="A103" s="30"/>
      <c r="B103" s="86"/>
      <c r="C103" s="26"/>
      <c r="D103" s="26"/>
      <c r="E103" s="26"/>
      <c r="F103" s="26"/>
      <c r="G103" s="26"/>
      <c r="H103" s="26"/>
      <c r="I103" s="26"/>
      <c r="J103" s="26"/>
      <c r="K103" s="26"/>
      <c r="L103" s="26"/>
      <c r="M103" s="26"/>
      <c r="N103" s="26"/>
      <c r="O103" s="26"/>
      <c r="P103" s="26"/>
      <c r="Q103" s="26"/>
      <c r="R103" s="26"/>
      <c r="S103" s="26"/>
      <c r="T103" s="26"/>
      <c r="U103" s="26"/>
      <c r="V103" s="26"/>
      <c r="W103" s="26"/>
      <c r="X103" s="26"/>
      <c r="Y103" s="26"/>
      <c r="Z103" s="26"/>
    </row>
    <row r="104" spans="1:26" ht="12" customHeight="1" x14ac:dyDescent="0.2">
      <c r="A104" s="30"/>
      <c r="B104" s="86"/>
      <c r="C104" s="26"/>
      <c r="D104" s="26"/>
      <c r="E104" s="26"/>
      <c r="F104" s="26"/>
      <c r="G104" s="26"/>
      <c r="H104" s="26"/>
      <c r="I104" s="26"/>
      <c r="J104" s="26"/>
      <c r="K104" s="26"/>
      <c r="L104" s="26"/>
      <c r="M104" s="26"/>
      <c r="N104" s="26"/>
      <c r="O104" s="26"/>
      <c r="P104" s="26"/>
      <c r="Q104" s="26"/>
      <c r="R104" s="26"/>
      <c r="S104" s="26"/>
      <c r="T104" s="26"/>
      <c r="U104" s="26"/>
      <c r="V104" s="26"/>
      <c r="W104" s="26"/>
      <c r="X104" s="26"/>
      <c r="Y104" s="26"/>
      <c r="Z104" s="26"/>
    </row>
    <row r="105" spans="1:26" ht="12" customHeight="1" x14ac:dyDescent="0.2">
      <c r="A105" s="30"/>
      <c r="B105" s="86"/>
      <c r="C105" s="26"/>
      <c r="D105" s="26"/>
      <c r="E105" s="26"/>
      <c r="F105" s="26"/>
      <c r="G105" s="26"/>
      <c r="H105" s="26"/>
      <c r="I105" s="26"/>
      <c r="J105" s="26"/>
      <c r="K105" s="26"/>
      <c r="L105" s="26"/>
      <c r="M105" s="26"/>
      <c r="N105" s="26"/>
      <c r="O105" s="26"/>
      <c r="P105" s="26"/>
      <c r="Q105" s="26"/>
      <c r="R105" s="26"/>
      <c r="S105" s="26"/>
      <c r="T105" s="26"/>
      <c r="U105" s="26"/>
      <c r="V105" s="26"/>
      <c r="W105" s="26"/>
      <c r="X105" s="26"/>
      <c r="Y105" s="26"/>
      <c r="Z105" s="26"/>
    </row>
    <row r="106" spans="1:26" ht="12" customHeight="1" x14ac:dyDescent="0.2">
      <c r="A106" s="30"/>
      <c r="B106" s="86"/>
      <c r="C106" s="26"/>
      <c r="D106" s="26"/>
      <c r="E106" s="26"/>
      <c r="F106" s="26"/>
      <c r="G106" s="26"/>
      <c r="H106" s="26"/>
      <c r="I106" s="26"/>
      <c r="J106" s="26"/>
      <c r="K106" s="26"/>
      <c r="L106" s="26"/>
      <c r="M106" s="26"/>
      <c r="N106" s="26"/>
      <c r="O106" s="26"/>
      <c r="P106" s="26"/>
      <c r="Q106" s="26"/>
      <c r="R106" s="26"/>
      <c r="S106" s="26"/>
      <c r="T106" s="26"/>
      <c r="U106" s="26"/>
      <c r="V106" s="26"/>
      <c r="W106" s="26"/>
      <c r="X106" s="26"/>
      <c r="Y106" s="26"/>
      <c r="Z106" s="26"/>
    </row>
    <row r="107" spans="1:26" ht="12" customHeight="1" x14ac:dyDescent="0.2">
      <c r="A107" s="30"/>
      <c r="B107" s="86"/>
      <c r="C107" s="26"/>
      <c r="D107" s="26"/>
      <c r="E107" s="26"/>
      <c r="F107" s="26"/>
      <c r="G107" s="26"/>
      <c r="H107" s="26"/>
      <c r="I107" s="26"/>
      <c r="J107" s="26"/>
      <c r="K107" s="26"/>
      <c r="L107" s="26"/>
      <c r="M107" s="26"/>
      <c r="N107" s="26"/>
      <c r="O107" s="26"/>
      <c r="P107" s="26"/>
      <c r="Q107" s="26"/>
      <c r="R107" s="26"/>
      <c r="S107" s="26"/>
      <c r="T107" s="26"/>
      <c r="U107" s="26"/>
      <c r="V107" s="26"/>
      <c r="W107" s="26"/>
      <c r="X107" s="26"/>
      <c r="Y107" s="26"/>
      <c r="Z107" s="26"/>
    </row>
    <row r="108" spans="1:26" ht="12" customHeight="1" x14ac:dyDescent="0.2">
      <c r="A108" s="30"/>
      <c r="B108" s="86"/>
      <c r="C108" s="26"/>
      <c r="D108" s="26"/>
      <c r="E108" s="26"/>
      <c r="F108" s="26"/>
      <c r="G108" s="26"/>
      <c r="H108" s="26"/>
      <c r="I108" s="26"/>
      <c r="J108" s="26"/>
      <c r="K108" s="26"/>
      <c r="L108" s="26"/>
      <c r="M108" s="26"/>
      <c r="N108" s="26"/>
      <c r="O108" s="26"/>
      <c r="P108" s="26"/>
      <c r="Q108" s="26"/>
      <c r="R108" s="26"/>
      <c r="S108" s="26"/>
      <c r="T108" s="26"/>
      <c r="U108" s="26"/>
      <c r="V108" s="26"/>
      <c r="W108" s="26"/>
      <c r="X108" s="26"/>
      <c r="Y108" s="26"/>
      <c r="Z108" s="26"/>
    </row>
    <row r="109" spans="1:26" ht="12" customHeight="1" x14ac:dyDescent="0.2">
      <c r="A109" s="30"/>
      <c r="B109" s="86"/>
      <c r="C109" s="26"/>
      <c r="D109" s="26"/>
      <c r="E109" s="26"/>
      <c r="F109" s="26"/>
      <c r="G109" s="26"/>
      <c r="H109" s="26"/>
      <c r="I109" s="26"/>
      <c r="J109" s="26"/>
      <c r="K109" s="26"/>
      <c r="L109" s="26"/>
      <c r="M109" s="26"/>
      <c r="N109" s="26"/>
      <c r="O109" s="26"/>
      <c r="P109" s="26"/>
      <c r="Q109" s="26"/>
      <c r="R109" s="26"/>
      <c r="S109" s="26"/>
      <c r="T109" s="26"/>
      <c r="U109" s="26"/>
      <c r="V109" s="26"/>
      <c r="W109" s="26"/>
      <c r="X109" s="26"/>
      <c r="Y109" s="26"/>
      <c r="Z109" s="26"/>
    </row>
    <row r="110" spans="1:26" ht="12" customHeight="1" x14ac:dyDescent="0.2">
      <c r="A110" s="30"/>
      <c r="B110" s="86"/>
      <c r="C110" s="26"/>
      <c r="D110" s="26"/>
      <c r="E110" s="26"/>
      <c r="F110" s="26"/>
      <c r="G110" s="26"/>
      <c r="H110" s="26"/>
      <c r="I110" s="26"/>
      <c r="J110" s="26"/>
      <c r="K110" s="26"/>
      <c r="L110" s="26"/>
      <c r="M110" s="26"/>
      <c r="N110" s="26"/>
      <c r="O110" s="26"/>
      <c r="P110" s="26"/>
      <c r="Q110" s="26"/>
      <c r="R110" s="26"/>
      <c r="S110" s="26"/>
      <c r="T110" s="26"/>
      <c r="U110" s="26"/>
      <c r="V110" s="26"/>
      <c r="W110" s="26"/>
      <c r="X110" s="26"/>
      <c r="Y110" s="26"/>
      <c r="Z110" s="26"/>
    </row>
    <row r="111" spans="1:26" ht="12" customHeight="1" x14ac:dyDescent="0.2">
      <c r="A111" s="30"/>
      <c r="B111" s="86"/>
      <c r="C111" s="26"/>
      <c r="D111" s="26"/>
      <c r="E111" s="26"/>
      <c r="F111" s="26"/>
      <c r="G111" s="26"/>
      <c r="H111" s="26"/>
      <c r="I111" s="26"/>
      <c r="J111" s="26"/>
      <c r="K111" s="26"/>
      <c r="L111" s="26"/>
      <c r="M111" s="26"/>
      <c r="N111" s="26"/>
      <c r="O111" s="26"/>
      <c r="P111" s="26"/>
      <c r="Q111" s="26"/>
      <c r="R111" s="26"/>
      <c r="S111" s="26"/>
      <c r="T111" s="26"/>
      <c r="U111" s="26"/>
      <c r="V111" s="26"/>
      <c r="W111" s="26"/>
      <c r="X111" s="26"/>
      <c r="Y111" s="26"/>
      <c r="Z111" s="26"/>
    </row>
    <row r="112" spans="1:26" ht="12" customHeight="1" x14ac:dyDescent="0.2">
      <c r="A112" s="30"/>
      <c r="B112" s="86"/>
      <c r="C112" s="26"/>
      <c r="D112" s="26"/>
      <c r="E112" s="26"/>
      <c r="F112" s="26"/>
      <c r="G112" s="26"/>
      <c r="H112" s="26"/>
      <c r="I112" s="26"/>
      <c r="J112" s="26"/>
      <c r="K112" s="26"/>
      <c r="L112" s="26"/>
      <c r="M112" s="26"/>
      <c r="N112" s="26"/>
      <c r="O112" s="26"/>
      <c r="P112" s="26"/>
      <c r="Q112" s="26"/>
      <c r="R112" s="26"/>
      <c r="S112" s="26"/>
      <c r="T112" s="26"/>
      <c r="U112" s="26"/>
      <c r="V112" s="26"/>
      <c r="W112" s="26"/>
      <c r="X112" s="26"/>
      <c r="Y112" s="26"/>
      <c r="Z112" s="26"/>
    </row>
    <row r="113" spans="1:26" ht="12" customHeight="1" x14ac:dyDescent="0.2">
      <c r="A113" s="30"/>
      <c r="B113" s="86"/>
      <c r="C113" s="26"/>
      <c r="D113" s="26"/>
      <c r="E113" s="26"/>
      <c r="F113" s="26"/>
      <c r="G113" s="26"/>
      <c r="H113" s="26"/>
      <c r="I113" s="26"/>
      <c r="J113" s="26"/>
      <c r="K113" s="26"/>
      <c r="L113" s="26"/>
      <c r="M113" s="26"/>
      <c r="N113" s="26"/>
      <c r="O113" s="26"/>
      <c r="P113" s="26"/>
      <c r="Q113" s="26"/>
      <c r="R113" s="26"/>
      <c r="S113" s="26"/>
      <c r="T113" s="26"/>
      <c r="U113" s="26"/>
      <c r="V113" s="26"/>
      <c r="W113" s="26"/>
      <c r="X113" s="26"/>
      <c r="Y113" s="26"/>
      <c r="Z113" s="26"/>
    </row>
    <row r="114" spans="1:26" ht="12" customHeight="1" x14ac:dyDescent="0.2">
      <c r="A114" s="30"/>
      <c r="B114" s="86"/>
      <c r="C114" s="26"/>
      <c r="D114" s="26"/>
      <c r="E114" s="26"/>
      <c r="F114" s="26"/>
      <c r="G114" s="26"/>
      <c r="H114" s="26"/>
      <c r="I114" s="26"/>
      <c r="J114" s="26"/>
      <c r="K114" s="26"/>
      <c r="L114" s="26"/>
      <c r="M114" s="26"/>
      <c r="N114" s="26"/>
      <c r="O114" s="26"/>
      <c r="P114" s="26"/>
      <c r="Q114" s="26"/>
      <c r="R114" s="26"/>
      <c r="S114" s="26"/>
      <c r="T114" s="26"/>
      <c r="U114" s="26"/>
      <c r="V114" s="26"/>
      <c r="W114" s="26"/>
      <c r="X114" s="26"/>
      <c r="Y114" s="26"/>
      <c r="Z114" s="26"/>
    </row>
    <row r="115" spans="1:26" ht="12" customHeight="1" x14ac:dyDescent="0.2">
      <c r="A115" s="30"/>
      <c r="B115" s="86"/>
      <c r="C115" s="26"/>
      <c r="D115" s="26"/>
      <c r="E115" s="26"/>
      <c r="F115" s="26"/>
      <c r="G115" s="26"/>
      <c r="H115" s="26"/>
      <c r="I115" s="26"/>
      <c r="J115" s="26"/>
      <c r="K115" s="26"/>
      <c r="L115" s="26"/>
      <c r="M115" s="26"/>
      <c r="N115" s="26"/>
      <c r="O115" s="26"/>
      <c r="P115" s="26"/>
      <c r="Q115" s="26"/>
      <c r="R115" s="26"/>
      <c r="S115" s="26"/>
      <c r="T115" s="26"/>
      <c r="U115" s="26"/>
      <c r="V115" s="26"/>
      <c r="W115" s="26"/>
      <c r="X115" s="26"/>
      <c r="Y115" s="26"/>
      <c r="Z115" s="26"/>
    </row>
    <row r="116" spans="1:26" ht="12" customHeight="1" x14ac:dyDescent="0.2">
      <c r="A116" s="30"/>
      <c r="B116" s="86"/>
      <c r="C116" s="26"/>
      <c r="D116" s="26"/>
      <c r="E116" s="26"/>
      <c r="F116" s="26"/>
      <c r="G116" s="26"/>
      <c r="H116" s="26"/>
      <c r="I116" s="26"/>
      <c r="J116" s="26"/>
      <c r="K116" s="26"/>
      <c r="L116" s="26"/>
      <c r="M116" s="26"/>
      <c r="N116" s="26"/>
      <c r="O116" s="26"/>
      <c r="P116" s="26"/>
      <c r="Q116" s="26"/>
      <c r="R116" s="26"/>
      <c r="S116" s="26"/>
      <c r="T116" s="26"/>
      <c r="U116" s="26"/>
      <c r="V116" s="26"/>
      <c r="W116" s="26"/>
      <c r="X116" s="26"/>
      <c r="Y116" s="26"/>
      <c r="Z116" s="26"/>
    </row>
    <row r="117" spans="1:26" ht="12" customHeight="1" x14ac:dyDescent="0.2">
      <c r="A117" s="30"/>
      <c r="B117" s="86"/>
      <c r="C117" s="26"/>
      <c r="D117" s="26"/>
      <c r="E117" s="26"/>
      <c r="F117" s="26"/>
      <c r="G117" s="26"/>
      <c r="H117" s="26"/>
      <c r="I117" s="26"/>
      <c r="J117" s="26"/>
      <c r="K117" s="26"/>
      <c r="L117" s="26"/>
      <c r="M117" s="26"/>
      <c r="N117" s="26"/>
      <c r="O117" s="26"/>
      <c r="P117" s="26"/>
      <c r="Q117" s="26"/>
      <c r="R117" s="26"/>
      <c r="S117" s="26"/>
      <c r="T117" s="26"/>
      <c r="U117" s="26"/>
      <c r="V117" s="26"/>
      <c r="W117" s="26"/>
      <c r="X117" s="26"/>
      <c r="Y117" s="26"/>
      <c r="Z117" s="26"/>
    </row>
    <row r="118" spans="1:26" ht="12" customHeight="1" x14ac:dyDescent="0.2">
      <c r="A118" s="30"/>
      <c r="B118" s="86"/>
      <c r="C118" s="26"/>
      <c r="D118" s="26"/>
      <c r="E118" s="26"/>
      <c r="F118" s="26"/>
      <c r="G118" s="26"/>
      <c r="H118" s="26"/>
      <c r="I118" s="26"/>
      <c r="J118" s="26"/>
      <c r="K118" s="26"/>
      <c r="L118" s="26"/>
      <c r="M118" s="26"/>
      <c r="N118" s="26"/>
      <c r="O118" s="26"/>
      <c r="P118" s="26"/>
      <c r="Q118" s="26"/>
      <c r="R118" s="26"/>
      <c r="S118" s="26"/>
      <c r="T118" s="26"/>
      <c r="U118" s="26"/>
      <c r="V118" s="26"/>
      <c r="W118" s="26"/>
      <c r="X118" s="26"/>
      <c r="Y118" s="26"/>
      <c r="Z118" s="26"/>
    </row>
    <row r="119" spans="1:26" ht="12" customHeight="1" x14ac:dyDescent="0.2">
      <c r="A119" s="30"/>
      <c r="B119" s="86"/>
      <c r="C119" s="26"/>
      <c r="D119" s="26"/>
      <c r="E119" s="26"/>
      <c r="F119" s="26"/>
      <c r="G119" s="26"/>
      <c r="H119" s="26"/>
      <c r="I119" s="26"/>
      <c r="J119" s="26"/>
      <c r="K119" s="26"/>
      <c r="L119" s="26"/>
      <c r="M119" s="26"/>
      <c r="N119" s="26"/>
      <c r="O119" s="26"/>
      <c r="P119" s="26"/>
      <c r="Q119" s="26"/>
      <c r="R119" s="26"/>
      <c r="S119" s="26"/>
      <c r="T119" s="26"/>
      <c r="U119" s="26"/>
      <c r="V119" s="26"/>
      <c r="W119" s="26"/>
      <c r="X119" s="26"/>
      <c r="Y119" s="26"/>
      <c r="Z119" s="26"/>
    </row>
    <row r="120" spans="1:26" ht="12" customHeight="1" x14ac:dyDescent="0.2">
      <c r="A120" s="30"/>
      <c r="B120" s="86"/>
      <c r="C120" s="26"/>
      <c r="D120" s="26"/>
      <c r="E120" s="26"/>
      <c r="F120" s="26"/>
      <c r="G120" s="26"/>
      <c r="H120" s="26"/>
      <c r="I120" s="26"/>
      <c r="J120" s="26"/>
      <c r="K120" s="26"/>
      <c r="L120" s="26"/>
      <c r="M120" s="26"/>
      <c r="N120" s="26"/>
      <c r="O120" s="26"/>
      <c r="P120" s="26"/>
      <c r="Q120" s="26"/>
      <c r="R120" s="26"/>
      <c r="S120" s="26"/>
      <c r="T120" s="26"/>
      <c r="U120" s="26"/>
      <c r="V120" s="26"/>
      <c r="W120" s="26"/>
      <c r="X120" s="26"/>
      <c r="Y120" s="26"/>
      <c r="Z120" s="26"/>
    </row>
    <row r="121" spans="1:26" ht="12" customHeight="1" x14ac:dyDescent="0.2">
      <c r="A121" s="30"/>
      <c r="B121" s="86"/>
      <c r="C121" s="26"/>
      <c r="D121" s="26"/>
      <c r="E121" s="26"/>
      <c r="F121" s="26"/>
      <c r="G121" s="26"/>
      <c r="H121" s="26"/>
      <c r="I121" s="26"/>
      <c r="J121" s="26"/>
      <c r="K121" s="26"/>
      <c r="L121" s="26"/>
      <c r="M121" s="26"/>
      <c r="N121" s="26"/>
      <c r="O121" s="26"/>
      <c r="P121" s="26"/>
      <c r="Q121" s="26"/>
      <c r="R121" s="26"/>
      <c r="S121" s="26"/>
      <c r="T121" s="26"/>
      <c r="U121" s="26"/>
      <c r="V121" s="26"/>
      <c r="W121" s="26"/>
      <c r="X121" s="26"/>
      <c r="Y121" s="26"/>
      <c r="Z121" s="26"/>
    </row>
    <row r="122" spans="1:26" ht="12" customHeight="1" x14ac:dyDescent="0.2">
      <c r="A122" s="30"/>
      <c r="B122" s="86"/>
      <c r="C122" s="26"/>
      <c r="D122" s="26"/>
      <c r="E122" s="26"/>
      <c r="F122" s="26"/>
      <c r="G122" s="26"/>
      <c r="H122" s="26"/>
      <c r="I122" s="26"/>
      <c r="J122" s="26"/>
      <c r="K122" s="26"/>
      <c r="L122" s="26"/>
      <c r="M122" s="26"/>
      <c r="N122" s="26"/>
      <c r="O122" s="26"/>
      <c r="P122" s="26"/>
      <c r="Q122" s="26"/>
      <c r="R122" s="26"/>
      <c r="S122" s="26"/>
      <c r="T122" s="26"/>
      <c r="U122" s="26"/>
      <c r="V122" s="26"/>
      <c r="W122" s="26"/>
      <c r="X122" s="26"/>
      <c r="Y122" s="26"/>
      <c r="Z122" s="26"/>
    </row>
    <row r="123" spans="1:26" ht="12" customHeight="1" x14ac:dyDescent="0.2">
      <c r="A123" s="30"/>
      <c r="B123" s="86"/>
      <c r="C123" s="26"/>
      <c r="D123" s="26"/>
      <c r="E123" s="26"/>
      <c r="F123" s="26"/>
      <c r="G123" s="26"/>
      <c r="H123" s="26"/>
      <c r="I123" s="26"/>
      <c r="J123" s="26"/>
      <c r="K123" s="26"/>
      <c r="L123" s="26"/>
      <c r="M123" s="26"/>
      <c r="N123" s="26"/>
      <c r="O123" s="26"/>
      <c r="P123" s="26"/>
      <c r="Q123" s="26"/>
      <c r="R123" s="26"/>
      <c r="S123" s="26"/>
      <c r="T123" s="26"/>
      <c r="U123" s="26"/>
      <c r="V123" s="26"/>
      <c r="W123" s="26"/>
      <c r="X123" s="26"/>
      <c r="Y123" s="26"/>
      <c r="Z123" s="26"/>
    </row>
    <row r="124" spans="1:26" ht="12" customHeight="1" x14ac:dyDescent="0.2">
      <c r="A124" s="30"/>
      <c r="B124" s="86"/>
      <c r="C124" s="26"/>
      <c r="D124" s="26"/>
      <c r="E124" s="26"/>
      <c r="F124" s="26"/>
      <c r="G124" s="26"/>
      <c r="H124" s="26"/>
      <c r="I124" s="26"/>
      <c r="J124" s="26"/>
      <c r="K124" s="26"/>
      <c r="L124" s="26"/>
      <c r="M124" s="26"/>
      <c r="N124" s="26"/>
      <c r="O124" s="26"/>
      <c r="P124" s="26"/>
      <c r="Q124" s="26"/>
      <c r="R124" s="26"/>
      <c r="S124" s="26"/>
      <c r="T124" s="26"/>
      <c r="U124" s="26"/>
      <c r="V124" s="26"/>
      <c r="W124" s="26"/>
      <c r="X124" s="26"/>
      <c r="Y124" s="26"/>
      <c r="Z124" s="26"/>
    </row>
    <row r="125" spans="1:26" ht="12" customHeight="1" x14ac:dyDescent="0.2">
      <c r="A125" s="30"/>
      <c r="B125" s="86"/>
      <c r="C125" s="26"/>
      <c r="D125" s="26"/>
      <c r="E125" s="26"/>
      <c r="F125" s="26"/>
      <c r="G125" s="26"/>
      <c r="H125" s="26"/>
      <c r="I125" s="26"/>
      <c r="J125" s="26"/>
      <c r="K125" s="26"/>
      <c r="L125" s="26"/>
      <c r="M125" s="26"/>
      <c r="N125" s="26"/>
      <c r="O125" s="26"/>
      <c r="P125" s="26"/>
      <c r="Q125" s="26"/>
      <c r="R125" s="26"/>
      <c r="S125" s="26"/>
      <c r="T125" s="26"/>
      <c r="U125" s="26"/>
      <c r="V125" s="26"/>
      <c r="W125" s="26"/>
      <c r="X125" s="26"/>
      <c r="Y125" s="26"/>
      <c r="Z125" s="26"/>
    </row>
    <row r="126" spans="1:26" ht="12" customHeight="1" x14ac:dyDescent="0.2">
      <c r="A126" s="30"/>
      <c r="B126" s="86"/>
      <c r="C126" s="26"/>
      <c r="D126" s="26"/>
      <c r="E126" s="26"/>
      <c r="F126" s="26"/>
      <c r="G126" s="26"/>
      <c r="H126" s="26"/>
      <c r="I126" s="26"/>
      <c r="J126" s="26"/>
      <c r="K126" s="26"/>
      <c r="L126" s="26"/>
      <c r="M126" s="26"/>
      <c r="N126" s="26"/>
      <c r="O126" s="26"/>
      <c r="P126" s="26"/>
      <c r="Q126" s="26"/>
      <c r="R126" s="26"/>
      <c r="S126" s="26"/>
      <c r="T126" s="26"/>
      <c r="U126" s="26"/>
      <c r="V126" s="26"/>
      <c r="W126" s="26"/>
      <c r="X126" s="26"/>
      <c r="Y126" s="26"/>
      <c r="Z126" s="26"/>
    </row>
    <row r="127" spans="1:26" ht="12" customHeight="1" x14ac:dyDescent="0.2">
      <c r="A127" s="30"/>
      <c r="B127" s="86"/>
      <c r="C127" s="26"/>
      <c r="D127" s="26"/>
      <c r="E127" s="26"/>
      <c r="F127" s="26"/>
      <c r="G127" s="26"/>
      <c r="H127" s="26"/>
      <c r="I127" s="26"/>
      <c r="J127" s="26"/>
      <c r="K127" s="26"/>
      <c r="L127" s="26"/>
      <c r="M127" s="26"/>
      <c r="N127" s="26"/>
      <c r="O127" s="26"/>
      <c r="P127" s="26"/>
      <c r="Q127" s="26"/>
      <c r="R127" s="26"/>
      <c r="S127" s="26"/>
      <c r="T127" s="26"/>
      <c r="U127" s="26"/>
      <c r="V127" s="26"/>
      <c r="W127" s="26"/>
      <c r="X127" s="26"/>
      <c r="Y127" s="26"/>
      <c r="Z127" s="26"/>
    </row>
    <row r="128" spans="1:26" ht="12" customHeight="1" x14ac:dyDescent="0.2">
      <c r="A128" s="30"/>
      <c r="B128" s="86"/>
      <c r="C128" s="26"/>
      <c r="D128" s="26"/>
      <c r="E128" s="26"/>
      <c r="F128" s="26"/>
      <c r="G128" s="26"/>
      <c r="H128" s="26"/>
      <c r="I128" s="26"/>
      <c r="J128" s="26"/>
      <c r="K128" s="26"/>
      <c r="L128" s="26"/>
      <c r="M128" s="26"/>
      <c r="N128" s="26"/>
      <c r="O128" s="26"/>
      <c r="P128" s="26"/>
      <c r="Q128" s="26"/>
      <c r="R128" s="26"/>
      <c r="S128" s="26"/>
      <c r="T128" s="26"/>
      <c r="U128" s="26"/>
      <c r="V128" s="26"/>
      <c r="W128" s="26"/>
      <c r="X128" s="26"/>
      <c r="Y128" s="26"/>
      <c r="Z128" s="26"/>
    </row>
    <row r="129" spans="1:26" ht="12" customHeight="1" x14ac:dyDescent="0.2">
      <c r="A129" s="30"/>
      <c r="B129" s="86"/>
      <c r="C129" s="26"/>
      <c r="D129" s="26"/>
      <c r="E129" s="26"/>
      <c r="F129" s="26"/>
      <c r="G129" s="26"/>
      <c r="H129" s="26"/>
      <c r="I129" s="26"/>
      <c r="J129" s="26"/>
      <c r="K129" s="26"/>
      <c r="L129" s="26"/>
      <c r="M129" s="26"/>
      <c r="N129" s="26"/>
      <c r="O129" s="26"/>
      <c r="P129" s="26"/>
      <c r="Q129" s="26"/>
      <c r="R129" s="26"/>
      <c r="S129" s="26"/>
      <c r="T129" s="26"/>
      <c r="U129" s="26"/>
      <c r="V129" s="26"/>
      <c r="W129" s="26"/>
      <c r="X129" s="26"/>
      <c r="Y129" s="26"/>
      <c r="Z129" s="26"/>
    </row>
    <row r="130" spans="1:26" ht="12" customHeight="1" x14ac:dyDescent="0.2">
      <c r="A130" s="30"/>
      <c r="B130" s="86"/>
      <c r="C130" s="26"/>
      <c r="D130" s="26"/>
      <c r="E130" s="26"/>
      <c r="F130" s="26"/>
      <c r="G130" s="26"/>
      <c r="H130" s="26"/>
      <c r="I130" s="26"/>
      <c r="J130" s="26"/>
      <c r="K130" s="26"/>
      <c r="L130" s="26"/>
      <c r="M130" s="26"/>
      <c r="N130" s="26"/>
      <c r="O130" s="26"/>
      <c r="P130" s="26"/>
      <c r="Q130" s="26"/>
      <c r="R130" s="26"/>
      <c r="S130" s="26"/>
      <c r="T130" s="26"/>
      <c r="U130" s="26"/>
      <c r="V130" s="26"/>
      <c r="W130" s="26"/>
      <c r="X130" s="26"/>
      <c r="Y130" s="26"/>
      <c r="Z130" s="26"/>
    </row>
    <row r="131" spans="1:26" ht="12" customHeight="1" x14ac:dyDescent="0.2">
      <c r="A131" s="30"/>
      <c r="B131" s="86"/>
      <c r="C131" s="26"/>
      <c r="D131" s="26"/>
      <c r="E131" s="26"/>
      <c r="F131" s="26"/>
      <c r="G131" s="26"/>
      <c r="H131" s="26"/>
      <c r="I131" s="26"/>
      <c r="J131" s="26"/>
      <c r="K131" s="26"/>
      <c r="L131" s="26"/>
      <c r="M131" s="26"/>
      <c r="N131" s="26"/>
      <c r="O131" s="26"/>
      <c r="P131" s="26"/>
      <c r="Q131" s="26"/>
      <c r="R131" s="26"/>
      <c r="S131" s="26"/>
      <c r="T131" s="26"/>
      <c r="U131" s="26"/>
      <c r="V131" s="26"/>
      <c r="W131" s="26"/>
      <c r="X131" s="26"/>
      <c r="Y131" s="26"/>
      <c r="Z131" s="26"/>
    </row>
    <row r="132" spans="1:26" ht="12" customHeight="1" x14ac:dyDescent="0.2">
      <c r="A132" s="30"/>
      <c r="B132" s="86"/>
      <c r="C132" s="26"/>
      <c r="D132" s="26"/>
      <c r="E132" s="26"/>
      <c r="F132" s="26"/>
      <c r="G132" s="26"/>
      <c r="H132" s="26"/>
      <c r="I132" s="26"/>
      <c r="J132" s="26"/>
      <c r="K132" s="26"/>
      <c r="L132" s="26"/>
      <c r="M132" s="26"/>
      <c r="N132" s="26"/>
      <c r="O132" s="26"/>
      <c r="P132" s="26"/>
      <c r="Q132" s="26"/>
      <c r="R132" s="26"/>
      <c r="S132" s="26"/>
      <c r="T132" s="26"/>
      <c r="U132" s="26"/>
      <c r="V132" s="26"/>
      <c r="W132" s="26"/>
      <c r="X132" s="26"/>
      <c r="Y132" s="26"/>
      <c r="Z132" s="26"/>
    </row>
    <row r="133" spans="1:26" ht="12" customHeight="1" x14ac:dyDescent="0.2">
      <c r="A133" s="30"/>
      <c r="B133" s="86"/>
      <c r="C133" s="26"/>
      <c r="D133" s="26"/>
      <c r="E133" s="26"/>
      <c r="F133" s="26"/>
      <c r="G133" s="26"/>
      <c r="H133" s="26"/>
      <c r="I133" s="26"/>
      <c r="J133" s="26"/>
      <c r="K133" s="26"/>
      <c r="L133" s="26"/>
      <c r="M133" s="26"/>
      <c r="N133" s="26"/>
      <c r="O133" s="26"/>
      <c r="P133" s="26"/>
      <c r="Q133" s="26"/>
      <c r="R133" s="26"/>
      <c r="S133" s="26"/>
      <c r="T133" s="26"/>
      <c r="U133" s="26"/>
      <c r="V133" s="26"/>
      <c r="W133" s="26"/>
      <c r="X133" s="26"/>
      <c r="Y133" s="26"/>
      <c r="Z133" s="26"/>
    </row>
    <row r="134" spans="1:26" ht="12" customHeight="1" x14ac:dyDescent="0.2">
      <c r="A134" s="30"/>
      <c r="B134" s="86"/>
      <c r="C134" s="26"/>
      <c r="D134" s="26"/>
      <c r="E134" s="26"/>
      <c r="F134" s="26"/>
      <c r="G134" s="26"/>
      <c r="H134" s="26"/>
      <c r="I134" s="26"/>
      <c r="J134" s="26"/>
      <c r="K134" s="26"/>
      <c r="L134" s="26"/>
      <c r="M134" s="26"/>
      <c r="N134" s="26"/>
      <c r="O134" s="26"/>
      <c r="P134" s="26"/>
      <c r="Q134" s="26"/>
      <c r="R134" s="26"/>
      <c r="S134" s="26"/>
      <c r="T134" s="26"/>
      <c r="U134" s="26"/>
      <c r="V134" s="26"/>
      <c r="W134" s="26"/>
      <c r="X134" s="26"/>
      <c r="Y134" s="26"/>
      <c r="Z134" s="26"/>
    </row>
    <row r="135" spans="1:26" ht="12" customHeight="1" x14ac:dyDescent="0.2">
      <c r="A135" s="30"/>
      <c r="B135" s="86"/>
      <c r="C135" s="26"/>
      <c r="D135" s="26"/>
      <c r="E135" s="26"/>
      <c r="F135" s="26"/>
      <c r="G135" s="26"/>
      <c r="H135" s="26"/>
      <c r="I135" s="26"/>
      <c r="J135" s="26"/>
      <c r="K135" s="26"/>
      <c r="L135" s="26"/>
      <c r="M135" s="26"/>
      <c r="N135" s="26"/>
      <c r="O135" s="26"/>
      <c r="P135" s="26"/>
      <c r="Q135" s="26"/>
      <c r="R135" s="26"/>
      <c r="S135" s="26"/>
      <c r="T135" s="26"/>
      <c r="U135" s="26"/>
      <c r="V135" s="26"/>
      <c r="W135" s="26"/>
      <c r="X135" s="26"/>
      <c r="Y135" s="26"/>
      <c r="Z135" s="26"/>
    </row>
    <row r="136" spans="1:26" ht="12" customHeight="1" x14ac:dyDescent="0.2">
      <c r="A136" s="30"/>
      <c r="B136" s="86"/>
      <c r="C136" s="26"/>
      <c r="D136" s="26"/>
      <c r="E136" s="26"/>
      <c r="F136" s="26"/>
      <c r="G136" s="26"/>
      <c r="H136" s="26"/>
      <c r="I136" s="26"/>
      <c r="J136" s="26"/>
      <c r="K136" s="26"/>
      <c r="L136" s="26"/>
      <c r="M136" s="26"/>
      <c r="N136" s="26"/>
      <c r="O136" s="26"/>
      <c r="P136" s="26"/>
      <c r="Q136" s="26"/>
      <c r="R136" s="26"/>
      <c r="S136" s="26"/>
      <c r="T136" s="26"/>
      <c r="U136" s="26"/>
      <c r="V136" s="26"/>
      <c r="W136" s="26"/>
      <c r="X136" s="26"/>
      <c r="Y136" s="26"/>
      <c r="Z136" s="26"/>
    </row>
    <row r="137" spans="1:26" ht="12" customHeight="1" x14ac:dyDescent="0.2">
      <c r="A137" s="30"/>
      <c r="B137" s="86"/>
      <c r="C137" s="26"/>
      <c r="D137" s="26"/>
      <c r="E137" s="26"/>
      <c r="F137" s="26"/>
      <c r="G137" s="26"/>
      <c r="H137" s="26"/>
      <c r="I137" s="26"/>
      <c r="J137" s="26"/>
      <c r="K137" s="26"/>
      <c r="L137" s="26"/>
      <c r="M137" s="26"/>
      <c r="N137" s="26"/>
      <c r="O137" s="26"/>
      <c r="P137" s="26"/>
      <c r="Q137" s="26"/>
      <c r="R137" s="26"/>
      <c r="S137" s="26"/>
      <c r="T137" s="26"/>
      <c r="U137" s="26"/>
      <c r="V137" s="26"/>
      <c r="W137" s="26"/>
      <c r="X137" s="26"/>
      <c r="Y137" s="26"/>
      <c r="Z137" s="26"/>
    </row>
    <row r="138" spans="1:26" ht="12" customHeight="1" x14ac:dyDescent="0.2">
      <c r="A138" s="30"/>
      <c r="B138" s="86"/>
      <c r="C138" s="26"/>
      <c r="D138" s="26"/>
      <c r="E138" s="26"/>
      <c r="F138" s="26"/>
      <c r="G138" s="26"/>
      <c r="H138" s="26"/>
      <c r="I138" s="26"/>
      <c r="J138" s="26"/>
      <c r="K138" s="26"/>
      <c r="L138" s="26"/>
      <c r="M138" s="26"/>
      <c r="N138" s="26"/>
      <c r="O138" s="26"/>
      <c r="P138" s="26"/>
      <c r="Q138" s="26"/>
      <c r="R138" s="26"/>
      <c r="S138" s="26"/>
      <c r="T138" s="26"/>
      <c r="U138" s="26"/>
      <c r="V138" s="26"/>
      <c r="W138" s="26"/>
      <c r="X138" s="26"/>
      <c r="Y138" s="26"/>
      <c r="Z138" s="26"/>
    </row>
    <row r="139" spans="1:26" ht="12" customHeight="1" x14ac:dyDescent="0.2">
      <c r="A139" s="30"/>
      <c r="B139" s="86"/>
      <c r="C139" s="26"/>
      <c r="D139" s="26"/>
      <c r="E139" s="26"/>
      <c r="F139" s="26"/>
      <c r="G139" s="26"/>
      <c r="H139" s="26"/>
      <c r="I139" s="26"/>
      <c r="J139" s="26"/>
      <c r="K139" s="26"/>
      <c r="L139" s="26"/>
      <c r="M139" s="26"/>
      <c r="N139" s="26"/>
      <c r="O139" s="26"/>
      <c r="P139" s="26"/>
      <c r="Q139" s="26"/>
      <c r="R139" s="26"/>
      <c r="S139" s="26"/>
      <c r="T139" s="26"/>
      <c r="U139" s="26"/>
      <c r="V139" s="26"/>
      <c r="W139" s="26"/>
      <c r="X139" s="26"/>
      <c r="Y139" s="26"/>
      <c r="Z139" s="26"/>
    </row>
    <row r="140" spans="1:26" ht="12" customHeight="1" x14ac:dyDescent="0.2">
      <c r="A140" s="30"/>
      <c r="B140" s="86"/>
      <c r="C140" s="26"/>
      <c r="D140" s="26"/>
      <c r="E140" s="26"/>
      <c r="F140" s="26"/>
      <c r="G140" s="26"/>
      <c r="H140" s="26"/>
      <c r="I140" s="26"/>
      <c r="J140" s="26"/>
      <c r="K140" s="26"/>
      <c r="L140" s="26"/>
      <c r="M140" s="26"/>
      <c r="N140" s="26"/>
      <c r="O140" s="26"/>
      <c r="P140" s="26"/>
      <c r="Q140" s="26"/>
      <c r="R140" s="26"/>
      <c r="S140" s="26"/>
      <c r="T140" s="26"/>
      <c r="U140" s="26"/>
      <c r="V140" s="26"/>
      <c r="W140" s="26"/>
      <c r="X140" s="26"/>
      <c r="Y140" s="26"/>
      <c r="Z140" s="26"/>
    </row>
    <row r="141" spans="1:26" ht="12" customHeight="1" x14ac:dyDescent="0.2">
      <c r="A141" s="30"/>
      <c r="B141" s="86"/>
      <c r="C141" s="26"/>
      <c r="D141" s="26"/>
      <c r="E141" s="26"/>
      <c r="F141" s="26"/>
      <c r="G141" s="26"/>
      <c r="H141" s="26"/>
      <c r="I141" s="26"/>
      <c r="J141" s="26"/>
      <c r="K141" s="26"/>
      <c r="L141" s="26"/>
      <c r="M141" s="26"/>
      <c r="N141" s="26"/>
      <c r="O141" s="26"/>
      <c r="P141" s="26"/>
      <c r="Q141" s="26"/>
      <c r="R141" s="26"/>
      <c r="S141" s="26"/>
      <c r="T141" s="26"/>
      <c r="U141" s="26"/>
      <c r="V141" s="26"/>
      <c r="W141" s="26"/>
      <c r="X141" s="26"/>
      <c r="Y141" s="26"/>
      <c r="Z141" s="26"/>
    </row>
    <row r="142" spans="1:26" ht="12" customHeight="1" x14ac:dyDescent="0.2">
      <c r="A142" s="30"/>
      <c r="B142" s="86"/>
      <c r="C142" s="26"/>
      <c r="D142" s="26"/>
      <c r="E142" s="26"/>
      <c r="F142" s="26"/>
      <c r="G142" s="26"/>
      <c r="H142" s="26"/>
      <c r="I142" s="26"/>
      <c r="J142" s="26"/>
      <c r="K142" s="26"/>
      <c r="L142" s="26"/>
      <c r="M142" s="26"/>
      <c r="N142" s="26"/>
      <c r="O142" s="26"/>
      <c r="P142" s="26"/>
      <c r="Q142" s="26"/>
      <c r="R142" s="26"/>
      <c r="S142" s="26"/>
      <c r="T142" s="26"/>
      <c r="U142" s="26"/>
      <c r="V142" s="26"/>
      <c r="W142" s="26"/>
      <c r="X142" s="26"/>
      <c r="Y142" s="26"/>
      <c r="Z142" s="26"/>
    </row>
    <row r="143" spans="1:26" ht="12" customHeight="1" x14ac:dyDescent="0.2">
      <c r="A143" s="30"/>
      <c r="B143" s="86"/>
      <c r="C143" s="26"/>
      <c r="D143" s="26"/>
      <c r="E143" s="26"/>
      <c r="F143" s="26"/>
      <c r="G143" s="26"/>
      <c r="H143" s="26"/>
      <c r="I143" s="26"/>
      <c r="J143" s="26"/>
      <c r="K143" s="26"/>
      <c r="L143" s="26"/>
      <c r="M143" s="26"/>
      <c r="N143" s="26"/>
      <c r="O143" s="26"/>
      <c r="P143" s="26"/>
      <c r="Q143" s="26"/>
      <c r="R143" s="26"/>
      <c r="S143" s="26"/>
      <c r="T143" s="26"/>
      <c r="U143" s="26"/>
      <c r="V143" s="26"/>
      <c r="W143" s="26"/>
      <c r="X143" s="26"/>
      <c r="Y143" s="26"/>
      <c r="Z143" s="26"/>
    </row>
    <row r="144" spans="1:26" ht="12" customHeight="1" x14ac:dyDescent="0.2">
      <c r="A144" s="30"/>
      <c r="B144" s="86"/>
      <c r="C144" s="26"/>
      <c r="D144" s="26"/>
      <c r="E144" s="26"/>
      <c r="F144" s="26"/>
      <c r="G144" s="26"/>
      <c r="H144" s="26"/>
      <c r="I144" s="26"/>
      <c r="J144" s="26"/>
      <c r="K144" s="26"/>
      <c r="L144" s="26"/>
      <c r="M144" s="26"/>
      <c r="N144" s="26"/>
      <c r="O144" s="26"/>
      <c r="P144" s="26"/>
      <c r="Q144" s="26"/>
      <c r="R144" s="26"/>
      <c r="S144" s="26"/>
      <c r="T144" s="26"/>
      <c r="U144" s="26"/>
      <c r="V144" s="26"/>
      <c r="W144" s="26"/>
      <c r="X144" s="26"/>
      <c r="Y144" s="26"/>
      <c r="Z144" s="26"/>
    </row>
    <row r="145" spans="1:26" ht="12" customHeight="1" x14ac:dyDescent="0.2">
      <c r="A145" s="30"/>
      <c r="B145" s="86"/>
      <c r="C145" s="26"/>
      <c r="D145" s="26"/>
      <c r="E145" s="26"/>
      <c r="F145" s="26"/>
      <c r="G145" s="26"/>
      <c r="H145" s="26"/>
      <c r="I145" s="26"/>
      <c r="J145" s="26"/>
      <c r="K145" s="26"/>
      <c r="L145" s="26"/>
      <c r="M145" s="26"/>
      <c r="N145" s="26"/>
      <c r="O145" s="26"/>
      <c r="P145" s="26"/>
      <c r="Q145" s="26"/>
      <c r="R145" s="26"/>
      <c r="S145" s="26"/>
      <c r="T145" s="26"/>
      <c r="U145" s="26"/>
      <c r="V145" s="26"/>
      <c r="W145" s="26"/>
      <c r="X145" s="26"/>
      <c r="Y145" s="26"/>
      <c r="Z145" s="26"/>
    </row>
    <row r="146" spans="1:26" ht="12" customHeight="1" x14ac:dyDescent="0.2">
      <c r="A146" s="30"/>
      <c r="B146" s="86"/>
      <c r="C146" s="26"/>
      <c r="D146" s="26"/>
      <c r="E146" s="26"/>
      <c r="F146" s="26"/>
      <c r="G146" s="26"/>
      <c r="H146" s="26"/>
      <c r="I146" s="26"/>
      <c r="J146" s="26"/>
      <c r="K146" s="26"/>
      <c r="L146" s="26"/>
      <c r="M146" s="26"/>
      <c r="N146" s="26"/>
      <c r="O146" s="26"/>
      <c r="P146" s="26"/>
      <c r="Q146" s="26"/>
      <c r="R146" s="26"/>
      <c r="S146" s="26"/>
      <c r="T146" s="26"/>
      <c r="U146" s="26"/>
      <c r="V146" s="26"/>
      <c r="W146" s="26"/>
      <c r="X146" s="26"/>
      <c r="Y146" s="26"/>
      <c r="Z146" s="26"/>
    </row>
    <row r="147" spans="1:26" ht="12" customHeight="1" x14ac:dyDescent="0.2">
      <c r="A147" s="30"/>
      <c r="B147" s="86"/>
      <c r="C147" s="26"/>
      <c r="D147" s="26"/>
      <c r="E147" s="26"/>
      <c r="F147" s="26"/>
      <c r="G147" s="26"/>
      <c r="H147" s="26"/>
      <c r="I147" s="26"/>
      <c r="J147" s="26"/>
      <c r="K147" s="26"/>
      <c r="L147" s="26"/>
      <c r="M147" s="26"/>
      <c r="N147" s="26"/>
      <c r="O147" s="26"/>
      <c r="P147" s="26"/>
      <c r="Q147" s="26"/>
      <c r="R147" s="26"/>
      <c r="S147" s="26"/>
      <c r="T147" s="26"/>
      <c r="U147" s="26"/>
      <c r="V147" s="26"/>
      <c r="W147" s="26"/>
      <c r="X147" s="26"/>
      <c r="Y147" s="26"/>
      <c r="Z147" s="26"/>
    </row>
    <row r="148" spans="1:26" ht="12" customHeight="1" x14ac:dyDescent="0.2">
      <c r="A148" s="30"/>
      <c r="B148" s="86"/>
      <c r="C148" s="26"/>
      <c r="D148" s="26"/>
      <c r="E148" s="26"/>
      <c r="F148" s="26"/>
      <c r="G148" s="26"/>
      <c r="H148" s="26"/>
      <c r="I148" s="26"/>
      <c r="J148" s="26"/>
      <c r="K148" s="26"/>
      <c r="L148" s="26"/>
      <c r="M148" s="26"/>
      <c r="N148" s="26"/>
      <c r="O148" s="26"/>
      <c r="P148" s="26"/>
      <c r="Q148" s="26"/>
      <c r="R148" s="26"/>
      <c r="S148" s="26"/>
      <c r="T148" s="26"/>
      <c r="U148" s="26"/>
      <c r="V148" s="26"/>
      <c r="W148" s="26"/>
      <c r="X148" s="26"/>
      <c r="Y148" s="26"/>
      <c r="Z148" s="26"/>
    </row>
    <row r="149" spans="1:26" ht="12" customHeight="1" x14ac:dyDescent="0.2">
      <c r="A149" s="30"/>
      <c r="B149" s="86"/>
      <c r="C149" s="26"/>
      <c r="D149" s="26"/>
      <c r="E149" s="26"/>
      <c r="F149" s="26"/>
      <c r="G149" s="26"/>
      <c r="H149" s="26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  <c r="V149" s="26"/>
      <c r="W149" s="26"/>
      <c r="X149" s="26"/>
      <c r="Y149" s="26"/>
      <c r="Z149" s="26"/>
    </row>
    <row r="150" spans="1:26" ht="12" customHeight="1" x14ac:dyDescent="0.2">
      <c r="A150" s="30"/>
      <c r="B150" s="86"/>
      <c r="C150" s="26"/>
      <c r="D150" s="26"/>
      <c r="E150" s="26"/>
      <c r="F150" s="26"/>
      <c r="G150" s="26"/>
      <c r="H150" s="26"/>
      <c r="I150" s="26"/>
      <c r="J150" s="26"/>
      <c r="K150" s="26"/>
      <c r="L150" s="26"/>
      <c r="M150" s="26"/>
      <c r="N150" s="26"/>
      <c r="O150" s="26"/>
      <c r="P150" s="26"/>
      <c r="Q150" s="26"/>
      <c r="R150" s="26"/>
      <c r="S150" s="26"/>
      <c r="T150" s="26"/>
      <c r="U150" s="26"/>
      <c r="V150" s="26"/>
      <c r="W150" s="26"/>
      <c r="X150" s="26"/>
      <c r="Y150" s="26"/>
      <c r="Z150" s="26"/>
    </row>
    <row r="151" spans="1:26" ht="12" customHeight="1" x14ac:dyDescent="0.2">
      <c r="A151" s="30"/>
      <c r="B151" s="86"/>
      <c r="C151" s="26"/>
      <c r="D151" s="26"/>
      <c r="E151" s="26"/>
      <c r="F151" s="26"/>
      <c r="G151" s="26"/>
      <c r="H151" s="26"/>
      <c r="I151" s="26"/>
      <c r="J151" s="26"/>
      <c r="K151" s="26"/>
      <c r="L151" s="26"/>
      <c r="M151" s="26"/>
      <c r="N151" s="26"/>
      <c r="O151" s="26"/>
      <c r="P151" s="26"/>
      <c r="Q151" s="26"/>
      <c r="R151" s="26"/>
      <c r="S151" s="26"/>
      <c r="T151" s="26"/>
      <c r="U151" s="26"/>
      <c r="V151" s="26"/>
      <c r="W151" s="26"/>
      <c r="X151" s="26"/>
      <c r="Y151" s="26"/>
      <c r="Z151" s="26"/>
    </row>
    <row r="152" spans="1:26" ht="12" customHeight="1" x14ac:dyDescent="0.2">
      <c r="A152" s="30"/>
      <c r="B152" s="86"/>
      <c r="C152" s="26"/>
      <c r="D152" s="26"/>
      <c r="E152" s="26"/>
      <c r="F152" s="26"/>
      <c r="G152" s="26"/>
      <c r="H152" s="26"/>
      <c r="I152" s="26"/>
      <c r="J152" s="26"/>
      <c r="K152" s="26"/>
      <c r="L152" s="26"/>
      <c r="M152" s="26"/>
      <c r="N152" s="26"/>
      <c r="O152" s="26"/>
      <c r="P152" s="26"/>
      <c r="Q152" s="26"/>
      <c r="R152" s="26"/>
      <c r="S152" s="26"/>
      <c r="T152" s="26"/>
      <c r="U152" s="26"/>
      <c r="V152" s="26"/>
      <c r="W152" s="26"/>
      <c r="X152" s="26"/>
      <c r="Y152" s="26"/>
      <c r="Z152" s="26"/>
    </row>
    <row r="153" spans="1:26" ht="12" customHeight="1" x14ac:dyDescent="0.2">
      <c r="A153" s="30"/>
      <c r="B153" s="86"/>
      <c r="C153" s="26"/>
      <c r="D153" s="26"/>
      <c r="E153" s="26"/>
      <c r="F153" s="26"/>
      <c r="G153" s="26"/>
      <c r="H153" s="26"/>
      <c r="I153" s="26"/>
      <c r="J153" s="26"/>
      <c r="K153" s="26"/>
      <c r="L153" s="26"/>
      <c r="M153" s="26"/>
      <c r="N153" s="26"/>
      <c r="O153" s="26"/>
      <c r="P153" s="26"/>
      <c r="Q153" s="26"/>
      <c r="R153" s="26"/>
      <c r="S153" s="26"/>
      <c r="T153" s="26"/>
      <c r="U153" s="26"/>
      <c r="V153" s="26"/>
      <c r="W153" s="26"/>
      <c r="X153" s="26"/>
      <c r="Y153" s="26"/>
      <c r="Z153" s="26"/>
    </row>
    <row r="154" spans="1:26" ht="12" customHeight="1" x14ac:dyDescent="0.2">
      <c r="A154" s="30"/>
      <c r="B154" s="86"/>
      <c r="C154" s="26"/>
      <c r="D154" s="26"/>
      <c r="E154" s="26"/>
      <c r="F154" s="26"/>
      <c r="G154" s="26"/>
      <c r="H154" s="26"/>
      <c r="I154" s="26"/>
      <c r="J154" s="26"/>
      <c r="K154" s="26"/>
      <c r="L154" s="26"/>
      <c r="M154" s="26"/>
      <c r="N154" s="26"/>
      <c r="O154" s="26"/>
      <c r="P154" s="26"/>
      <c r="Q154" s="26"/>
      <c r="R154" s="26"/>
      <c r="S154" s="26"/>
      <c r="T154" s="26"/>
      <c r="U154" s="26"/>
      <c r="V154" s="26"/>
      <c r="W154" s="26"/>
      <c r="X154" s="26"/>
      <c r="Y154" s="26"/>
      <c r="Z154" s="26"/>
    </row>
    <row r="155" spans="1:26" ht="12" customHeight="1" x14ac:dyDescent="0.2">
      <c r="A155" s="30"/>
      <c r="B155" s="86"/>
      <c r="C155" s="26"/>
      <c r="D155" s="26"/>
      <c r="E155" s="26"/>
      <c r="F155" s="26"/>
      <c r="G155" s="26"/>
      <c r="H155" s="26"/>
      <c r="I155" s="26"/>
      <c r="J155" s="26"/>
      <c r="K155" s="26"/>
      <c r="L155" s="26"/>
      <c r="M155" s="26"/>
      <c r="N155" s="26"/>
      <c r="O155" s="26"/>
      <c r="P155" s="26"/>
      <c r="Q155" s="26"/>
      <c r="R155" s="26"/>
      <c r="S155" s="26"/>
      <c r="T155" s="26"/>
      <c r="U155" s="26"/>
      <c r="V155" s="26"/>
      <c r="W155" s="26"/>
      <c r="X155" s="26"/>
      <c r="Y155" s="26"/>
      <c r="Z155" s="26"/>
    </row>
    <row r="156" spans="1:26" ht="12" customHeight="1" x14ac:dyDescent="0.2">
      <c r="A156" s="30"/>
      <c r="B156" s="86"/>
      <c r="C156" s="26"/>
      <c r="D156" s="26"/>
      <c r="E156" s="26"/>
      <c r="F156" s="26"/>
      <c r="G156" s="26"/>
      <c r="H156" s="26"/>
      <c r="I156" s="26"/>
      <c r="J156" s="26"/>
      <c r="K156" s="26"/>
      <c r="L156" s="26"/>
      <c r="M156" s="26"/>
      <c r="N156" s="26"/>
      <c r="O156" s="26"/>
      <c r="P156" s="26"/>
      <c r="Q156" s="26"/>
      <c r="R156" s="26"/>
      <c r="S156" s="26"/>
      <c r="T156" s="26"/>
      <c r="U156" s="26"/>
      <c r="V156" s="26"/>
      <c r="W156" s="26"/>
      <c r="X156" s="26"/>
      <c r="Y156" s="26"/>
      <c r="Z156" s="26"/>
    </row>
    <row r="157" spans="1:26" ht="12" customHeight="1" x14ac:dyDescent="0.2">
      <c r="A157" s="30"/>
      <c r="B157" s="86"/>
      <c r="C157" s="26"/>
      <c r="D157" s="26"/>
      <c r="E157" s="26"/>
      <c r="F157" s="26"/>
      <c r="G157" s="26"/>
      <c r="H157" s="26"/>
      <c r="I157" s="26"/>
      <c r="J157" s="26"/>
      <c r="K157" s="26"/>
      <c r="L157" s="26"/>
      <c r="M157" s="26"/>
      <c r="N157" s="26"/>
      <c r="O157" s="26"/>
      <c r="P157" s="26"/>
      <c r="Q157" s="26"/>
      <c r="R157" s="26"/>
      <c r="S157" s="26"/>
      <c r="T157" s="26"/>
      <c r="U157" s="26"/>
      <c r="V157" s="26"/>
      <c r="W157" s="26"/>
      <c r="X157" s="26"/>
      <c r="Y157" s="26"/>
      <c r="Z157" s="26"/>
    </row>
    <row r="158" spans="1:26" ht="12" customHeight="1" x14ac:dyDescent="0.2">
      <c r="A158" s="30"/>
      <c r="B158" s="86"/>
      <c r="C158" s="26"/>
      <c r="D158" s="26"/>
      <c r="E158" s="26"/>
      <c r="F158" s="26"/>
      <c r="G158" s="26"/>
      <c r="H158" s="26"/>
      <c r="I158" s="26"/>
      <c r="J158" s="26"/>
      <c r="K158" s="26"/>
      <c r="L158" s="26"/>
      <c r="M158" s="26"/>
      <c r="N158" s="26"/>
      <c r="O158" s="26"/>
      <c r="P158" s="26"/>
      <c r="Q158" s="26"/>
      <c r="R158" s="26"/>
      <c r="S158" s="26"/>
      <c r="T158" s="26"/>
      <c r="U158" s="26"/>
      <c r="V158" s="26"/>
      <c r="W158" s="26"/>
      <c r="X158" s="26"/>
      <c r="Y158" s="26"/>
      <c r="Z158" s="26"/>
    </row>
    <row r="159" spans="1:26" ht="12" customHeight="1" x14ac:dyDescent="0.2">
      <c r="A159" s="30"/>
      <c r="B159" s="86"/>
      <c r="C159" s="26"/>
      <c r="D159" s="26"/>
      <c r="E159" s="26"/>
      <c r="F159" s="26"/>
      <c r="G159" s="26"/>
      <c r="H159" s="26"/>
      <c r="I159" s="26"/>
      <c r="J159" s="26"/>
      <c r="K159" s="26"/>
      <c r="L159" s="26"/>
      <c r="M159" s="26"/>
      <c r="N159" s="26"/>
      <c r="O159" s="26"/>
      <c r="P159" s="26"/>
      <c r="Q159" s="26"/>
      <c r="R159" s="26"/>
      <c r="S159" s="26"/>
      <c r="T159" s="26"/>
      <c r="U159" s="26"/>
      <c r="V159" s="26"/>
      <c r="W159" s="26"/>
      <c r="X159" s="26"/>
      <c r="Y159" s="26"/>
      <c r="Z159" s="26"/>
    </row>
    <row r="160" spans="1:26" ht="12" customHeight="1" x14ac:dyDescent="0.2">
      <c r="A160" s="30"/>
      <c r="B160" s="86"/>
      <c r="C160" s="26"/>
      <c r="D160" s="26"/>
      <c r="E160" s="26"/>
      <c r="F160" s="26"/>
      <c r="G160" s="26"/>
      <c r="H160" s="26"/>
      <c r="I160" s="26"/>
      <c r="J160" s="26"/>
      <c r="K160" s="26"/>
      <c r="L160" s="26"/>
      <c r="M160" s="26"/>
      <c r="N160" s="26"/>
      <c r="O160" s="26"/>
      <c r="P160" s="26"/>
      <c r="Q160" s="26"/>
      <c r="R160" s="26"/>
      <c r="S160" s="26"/>
      <c r="T160" s="26"/>
      <c r="U160" s="26"/>
      <c r="V160" s="26"/>
      <c r="W160" s="26"/>
      <c r="X160" s="26"/>
      <c r="Y160" s="26"/>
      <c r="Z160" s="26"/>
    </row>
    <row r="161" spans="1:26" ht="12" customHeight="1" x14ac:dyDescent="0.2">
      <c r="A161" s="30"/>
      <c r="B161" s="86"/>
      <c r="C161" s="26"/>
      <c r="D161" s="26"/>
      <c r="E161" s="26"/>
      <c r="F161" s="26"/>
      <c r="G161" s="26"/>
      <c r="H161" s="26"/>
      <c r="I161" s="26"/>
      <c r="J161" s="26"/>
      <c r="K161" s="26"/>
      <c r="L161" s="26"/>
      <c r="M161" s="26"/>
      <c r="N161" s="26"/>
      <c r="O161" s="26"/>
      <c r="P161" s="26"/>
      <c r="Q161" s="26"/>
      <c r="R161" s="26"/>
      <c r="S161" s="26"/>
      <c r="T161" s="26"/>
      <c r="U161" s="26"/>
      <c r="V161" s="26"/>
      <c r="W161" s="26"/>
      <c r="X161" s="26"/>
      <c r="Y161" s="26"/>
      <c r="Z161" s="26"/>
    </row>
    <row r="162" spans="1:26" ht="12" customHeight="1" x14ac:dyDescent="0.2">
      <c r="A162" s="30"/>
      <c r="B162" s="86"/>
      <c r="C162" s="26"/>
      <c r="D162" s="26"/>
      <c r="E162" s="26"/>
      <c r="F162" s="26"/>
      <c r="G162" s="26"/>
      <c r="H162" s="26"/>
      <c r="I162" s="26"/>
      <c r="J162" s="26"/>
      <c r="K162" s="26"/>
      <c r="L162" s="26"/>
      <c r="M162" s="26"/>
      <c r="N162" s="26"/>
      <c r="O162" s="26"/>
      <c r="P162" s="26"/>
      <c r="Q162" s="26"/>
      <c r="R162" s="26"/>
      <c r="S162" s="26"/>
      <c r="T162" s="26"/>
      <c r="U162" s="26"/>
      <c r="V162" s="26"/>
      <c r="W162" s="26"/>
      <c r="X162" s="26"/>
      <c r="Y162" s="26"/>
      <c r="Z162" s="26"/>
    </row>
    <row r="163" spans="1:26" ht="12" customHeight="1" x14ac:dyDescent="0.2">
      <c r="A163" s="30"/>
      <c r="B163" s="86"/>
      <c r="C163" s="26"/>
      <c r="D163" s="26"/>
      <c r="E163" s="26"/>
      <c r="F163" s="26"/>
      <c r="G163" s="26"/>
      <c r="H163" s="26"/>
      <c r="I163" s="26"/>
      <c r="J163" s="26"/>
      <c r="K163" s="26"/>
      <c r="L163" s="26"/>
      <c r="M163" s="26"/>
      <c r="N163" s="26"/>
      <c r="O163" s="26"/>
      <c r="P163" s="26"/>
      <c r="Q163" s="26"/>
      <c r="R163" s="26"/>
      <c r="S163" s="26"/>
      <c r="T163" s="26"/>
      <c r="U163" s="26"/>
      <c r="V163" s="26"/>
      <c r="W163" s="26"/>
      <c r="X163" s="26"/>
      <c r="Y163" s="26"/>
      <c r="Z163" s="26"/>
    </row>
    <row r="164" spans="1:26" ht="12" customHeight="1" x14ac:dyDescent="0.2">
      <c r="A164" s="30"/>
      <c r="B164" s="86"/>
      <c r="C164" s="26"/>
      <c r="D164" s="26"/>
      <c r="E164" s="26"/>
      <c r="F164" s="26"/>
      <c r="G164" s="26"/>
      <c r="H164" s="26"/>
      <c r="I164" s="26"/>
      <c r="J164" s="26"/>
      <c r="K164" s="26"/>
      <c r="L164" s="26"/>
      <c r="M164" s="26"/>
      <c r="N164" s="26"/>
      <c r="O164" s="26"/>
      <c r="P164" s="26"/>
      <c r="Q164" s="26"/>
      <c r="R164" s="26"/>
      <c r="S164" s="26"/>
      <c r="T164" s="26"/>
      <c r="U164" s="26"/>
      <c r="V164" s="26"/>
      <c r="W164" s="26"/>
      <c r="X164" s="26"/>
      <c r="Y164" s="26"/>
      <c r="Z164" s="26"/>
    </row>
    <row r="165" spans="1:26" ht="12" customHeight="1" x14ac:dyDescent="0.2">
      <c r="A165" s="30"/>
      <c r="B165" s="86"/>
      <c r="C165" s="26"/>
      <c r="D165" s="26"/>
      <c r="E165" s="26"/>
      <c r="F165" s="26"/>
      <c r="G165" s="26"/>
      <c r="H165" s="26"/>
      <c r="I165" s="26"/>
      <c r="J165" s="26"/>
      <c r="K165" s="26"/>
      <c r="L165" s="26"/>
      <c r="M165" s="26"/>
      <c r="N165" s="26"/>
      <c r="O165" s="26"/>
      <c r="P165" s="26"/>
      <c r="Q165" s="26"/>
      <c r="R165" s="26"/>
      <c r="S165" s="26"/>
      <c r="T165" s="26"/>
      <c r="U165" s="26"/>
      <c r="V165" s="26"/>
      <c r="W165" s="26"/>
      <c r="X165" s="26"/>
      <c r="Y165" s="26"/>
      <c r="Z165" s="26"/>
    </row>
    <row r="166" spans="1:26" ht="12" customHeight="1" x14ac:dyDescent="0.2">
      <c r="A166" s="30"/>
      <c r="B166" s="86"/>
      <c r="C166" s="26"/>
      <c r="D166" s="26"/>
      <c r="E166" s="26"/>
      <c r="F166" s="26"/>
      <c r="G166" s="26"/>
      <c r="H166" s="26"/>
      <c r="I166" s="26"/>
      <c r="J166" s="26"/>
      <c r="K166" s="26"/>
      <c r="L166" s="26"/>
      <c r="M166" s="26"/>
      <c r="N166" s="26"/>
      <c r="O166" s="26"/>
      <c r="P166" s="26"/>
      <c r="Q166" s="26"/>
      <c r="R166" s="26"/>
      <c r="S166" s="26"/>
      <c r="T166" s="26"/>
      <c r="U166" s="26"/>
      <c r="V166" s="26"/>
      <c r="W166" s="26"/>
      <c r="X166" s="26"/>
      <c r="Y166" s="26"/>
      <c r="Z166" s="26"/>
    </row>
    <row r="167" spans="1:26" ht="12" customHeight="1" x14ac:dyDescent="0.2">
      <c r="A167" s="30"/>
      <c r="B167" s="86"/>
      <c r="C167" s="26"/>
      <c r="D167" s="26"/>
      <c r="E167" s="26"/>
      <c r="F167" s="26"/>
      <c r="G167" s="26"/>
      <c r="H167" s="26"/>
      <c r="I167" s="26"/>
      <c r="J167" s="26"/>
      <c r="K167" s="26"/>
      <c r="L167" s="26"/>
      <c r="M167" s="26"/>
      <c r="N167" s="26"/>
      <c r="O167" s="26"/>
      <c r="P167" s="26"/>
      <c r="Q167" s="26"/>
      <c r="R167" s="26"/>
      <c r="S167" s="26"/>
      <c r="T167" s="26"/>
      <c r="U167" s="26"/>
      <c r="V167" s="26"/>
      <c r="W167" s="26"/>
      <c r="X167" s="26"/>
      <c r="Y167" s="26"/>
      <c r="Z167" s="26"/>
    </row>
    <row r="168" spans="1:26" ht="12" customHeight="1" x14ac:dyDescent="0.2">
      <c r="A168" s="30"/>
      <c r="B168" s="86"/>
      <c r="C168" s="26"/>
      <c r="D168" s="26"/>
      <c r="E168" s="26"/>
      <c r="F168" s="26"/>
      <c r="G168" s="26"/>
      <c r="H168" s="26"/>
      <c r="I168" s="26"/>
      <c r="J168" s="26"/>
      <c r="K168" s="26"/>
      <c r="L168" s="26"/>
      <c r="M168" s="26"/>
      <c r="N168" s="26"/>
      <c r="O168" s="26"/>
      <c r="P168" s="26"/>
      <c r="Q168" s="26"/>
      <c r="R168" s="26"/>
      <c r="S168" s="26"/>
      <c r="T168" s="26"/>
      <c r="U168" s="26"/>
      <c r="V168" s="26"/>
      <c r="W168" s="26"/>
      <c r="X168" s="26"/>
      <c r="Y168" s="26"/>
      <c r="Z168" s="26"/>
    </row>
    <row r="169" spans="1:26" ht="12" customHeight="1" x14ac:dyDescent="0.2">
      <c r="A169" s="30"/>
      <c r="B169" s="86"/>
      <c r="C169" s="26"/>
      <c r="D169" s="26"/>
      <c r="E169" s="26"/>
      <c r="F169" s="26"/>
      <c r="G169" s="26"/>
      <c r="H169" s="26"/>
      <c r="I169" s="26"/>
      <c r="J169" s="26"/>
      <c r="K169" s="26"/>
      <c r="L169" s="26"/>
      <c r="M169" s="26"/>
      <c r="N169" s="26"/>
      <c r="O169" s="26"/>
      <c r="P169" s="26"/>
      <c r="Q169" s="26"/>
      <c r="R169" s="26"/>
      <c r="S169" s="26"/>
      <c r="T169" s="26"/>
      <c r="U169" s="26"/>
      <c r="V169" s="26"/>
      <c r="W169" s="26"/>
      <c r="X169" s="26"/>
      <c r="Y169" s="26"/>
      <c r="Z169" s="26"/>
    </row>
    <row r="170" spans="1:26" ht="12" customHeight="1" x14ac:dyDescent="0.2">
      <c r="A170" s="30"/>
      <c r="B170" s="86"/>
      <c r="C170" s="26"/>
      <c r="D170" s="26"/>
      <c r="E170" s="26"/>
      <c r="F170" s="26"/>
      <c r="G170" s="26"/>
      <c r="H170" s="26"/>
      <c r="I170" s="26"/>
      <c r="J170" s="26"/>
      <c r="K170" s="26"/>
      <c r="L170" s="26"/>
      <c r="M170" s="26"/>
      <c r="N170" s="26"/>
      <c r="O170" s="26"/>
      <c r="P170" s="26"/>
      <c r="Q170" s="26"/>
      <c r="R170" s="26"/>
      <c r="S170" s="26"/>
      <c r="T170" s="26"/>
      <c r="U170" s="26"/>
      <c r="V170" s="26"/>
      <c r="W170" s="26"/>
      <c r="X170" s="26"/>
      <c r="Y170" s="26"/>
      <c r="Z170" s="26"/>
    </row>
    <row r="171" spans="1:26" ht="12" customHeight="1" x14ac:dyDescent="0.2">
      <c r="A171" s="30"/>
      <c r="B171" s="86"/>
      <c r="C171" s="26"/>
      <c r="D171" s="26"/>
      <c r="E171" s="26"/>
      <c r="F171" s="26"/>
      <c r="G171" s="26"/>
      <c r="H171" s="26"/>
      <c r="I171" s="26"/>
      <c r="J171" s="26"/>
      <c r="K171" s="26"/>
      <c r="L171" s="26"/>
      <c r="M171" s="26"/>
      <c r="N171" s="26"/>
      <c r="O171" s="26"/>
      <c r="P171" s="26"/>
      <c r="Q171" s="26"/>
      <c r="R171" s="26"/>
      <c r="S171" s="26"/>
      <c r="T171" s="26"/>
      <c r="U171" s="26"/>
      <c r="V171" s="26"/>
      <c r="W171" s="26"/>
      <c r="X171" s="26"/>
      <c r="Y171" s="26"/>
      <c r="Z171" s="26"/>
    </row>
    <row r="172" spans="1:26" ht="12" customHeight="1" x14ac:dyDescent="0.2">
      <c r="A172" s="30"/>
      <c r="B172" s="86"/>
      <c r="C172" s="26"/>
      <c r="D172" s="26"/>
      <c r="E172" s="26"/>
      <c r="F172" s="26"/>
      <c r="G172" s="26"/>
      <c r="H172" s="26"/>
      <c r="I172" s="26"/>
      <c r="J172" s="26"/>
      <c r="K172" s="26"/>
      <c r="L172" s="26"/>
      <c r="M172" s="26"/>
      <c r="N172" s="26"/>
      <c r="O172" s="26"/>
      <c r="P172" s="26"/>
      <c r="Q172" s="26"/>
      <c r="R172" s="26"/>
      <c r="S172" s="26"/>
      <c r="T172" s="26"/>
      <c r="U172" s="26"/>
      <c r="V172" s="26"/>
      <c r="W172" s="26"/>
      <c r="X172" s="26"/>
      <c r="Y172" s="26"/>
      <c r="Z172" s="26"/>
    </row>
    <row r="173" spans="1:26" ht="12" customHeight="1" x14ac:dyDescent="0.2">
      <c r="A173" s="30"/>
      <c r="B173" s="86"/>
      <c r="C173" s="26"/>
      <c r="D173" s="26"/>
      <c r="E173" s="26"/>
      <c r="F173" s="26"/>
      <c r="G173" s="26"/>
      <c r="H173" s="26"/>
      <c r="I173" s="26"/>
      <c r="J173" s="26"/>
      <c r="K173" s="26"/>
      <c r="L173" s="26"/>
      <c r="M173" s="26"/>
      <c r="N173" s="26"/>
      <c r="O173" s="26"/>
      <c r="P173" s="26"/>
      <c r="Q173" s="26"/>
      <c r="R173" s="26"/>
      <c r="S173" s="26"/>
      <c r="T173" s="26"/>
      <c r="U173" s="26"/>
      <c r="V173" s="26"/>
      <c r="W173" s="26"/>
      <c r="X173" s="26"/>
      <c r="Y173" s="26"/>
      <c r="Z173" s="26"/>
    </row>
    <row r="174" spans="1:26" ht="12" customHeight="1" x14ac:dyDescent="0.2">
      <c r="A174" s="30"/>
      <c r="B174" s="86"/>
      <c r="C174" s="26"/>
      <c r="D174" s="26"/>
      <c r="E174" s="26"/>
      <c r="F174" s="26"/>
      <c r="G174" s="26"/>
      <c r="H174" s="26"/>
      <c r="I174" s="26"/>
      <c r="J174" s="26"/>
      <c r="K174" s="26"/>
      <c r="L174" s="26"/>
      <c r="M174" s="26"/>
      <c r="N174" s="26"/>
      <c r="O174" s="26"/>
      <c r="P174" s="26"/>
      <c r="Q174" s="26"/>
      <c r="R174" s="26"/>
      <c r="S174" s="26"/>
      <c r="T174" s="26"/>
      <c r="U174" s="26"/>
      <c r="V174" s="26"/>
      <c r="W174" s="26"/>
      <c r="X174" s="26"/>
      <c r="Y174" s="26"/>
      <c r="Z174" s="26"/>
    </row>
    <row r="175" spans="1:26" ht="12" customHeight="1" x14ac:dyDescent="0.2">
      <c r="A175" s="30"/>
      <c r="B175" s="86"/>
      <c r="C175" s="26"/>
      <c r="D175" s="26"/>
      <c r="E175" s="26"/>
      <c r="F175" s="26"/>
      <c r="G175" s="26"/>
      <c r="H175" s="26"/>
      <c r="I175" s="26"/>
      <c r="J175" s="26"/>
      <c r="K175" s="26"/>
      <c r="L175" s="26"/>
      <c r="M175" s="26"/>
      <c r="N175" s="26"/>
      <c r="O175" s="26"/>
      <c r="P175" s="26"/>
      <c r="Q175" s="26"/>
      <c r="R175" s="26"/>
      <c r="S175" s="26"/>
      <c r="T175" s="26"/>
      <c r="U175" s="26"/>
      <c r="V175" s="26"/>
      <c r="W175" s="26"/>
      <c r="X175" s="26"/>
      <c r="Y175" s="26"/>
      <c r="Z175" s="26"/>
    </row>
    <row r="176" spans="1:26" ht="12" customHeight="1" x14ac:dyDescent="0.2">
      <c r="A176" s="30"/>
      <c r="B176" s="86"/>
      <c r="C176" s="26"/>
      <c r="D176" s="26"/>
      <c r="E176" s="26"/>
      <c r="F176" s="26"/>
      <c r="G176" s="26"/>
      <c r="H176" s="26"/>
      <c r="I176" s="26"/>
      <c r="J176" s="26"/>
      <c r="K176" s="26"/>
      <c r="L176" s="26"/>
      <c r="M176" s="26"/>
      <c r="N176" s="26"/>
      <c r="O176" s="26"/>
      <c r="P176" s="26"/>
      <c r="Q176" s="26"/>
      <c r="R176" s="26"/>
      <c r="S176" s="26"/>
      <c r="T176" s="26"/>
      <c r="U176" s="26"/>
      <c r="V176" s="26"/>
      <c r="W176" s="26"/>
      <c r="X176" s="26"/>
      <c r="Y176" s="26"/>
      <c r="Z176" s="26"/>
    </row>
    <row r="177" spans="1:26" ht="12" customHeight="1" x14ac:dyDescent="0.2">
      <c r="A177" s="30"/>
      <c r="B177" s="86"/>
      <c r="C177" s="26"/>
      <c r="D177" s="26"/>
      <c r="E177" s="26"/>
      <c r="F177" s="26"/>
      <c r="G177" s="26"/>
      <c r="H177" s="26"/>
      <c r="I177" s="26"/>
      <c r="J177" s="26"/>
      <c r="K177" s="26"/>
      <c r="L177" s="26"/>
      <c r="M177" s="26"/>
      <c r="N177" s="26"/>
      <c r="O177" s="26"/>
      <c r="P177" s="26"/>
      <c r="Q177" s="26"/>
      <c r="R177" s="26"/>
      <c r="S177" s="26"/>
      <c r="T177" s="26"/>
      <c r="U177" s="26"/>
      <c r="V177" s="26"/>
      <c r="W177" s="26"/>
      <c r="X177" s="26"/>
      <c r="Y177" s="26"/>
      <c r="Z177" s="26"/>
    </row>
    <row r="178" spans="1:26" ht="12" customHeight="1" x14ac:dyDescent="0.2">
      <c r="A178" s="30"/>
      <c r="B178" s="86"/>
      <c r="C178" s="26"/>
      <c r="D178" s="26"/>
      <c r="E178" s="26"/>
      <c r="F178" s="26"/>
      <c r="G178" s="26"/>
      <c r="H178" s="26"/>
      <c r="I178" s="26"/>
      <c r="J178" s="26"/>
      <c r="K178" s="26"/>
      <c r="L178" s="26"/>
      <c r="M178" s="26"/>
      <c r="N178" s="26"/>
      <c r="O178" s="26"/>
      <c r="P178" s="26"/>
      <c r="Q178" s="26"/>
      <c r="R178" s="26"/>
      <c r="S178" s="26"/>
      <c r="T178" s="26"/>
      <c r="U178" s="26"/>
      <c r="V178" s="26"/>
      <c r="W178" s="26"/>
      <c r="X178" s="26"/>
      <c r="Y178" s="26"/>
      <c r="Z178" s="26"/>
    </row>
    <row r="179" spans="1:26" ht="12" customHeight="1" x14ac:dyDescent="0.2">
      <c r="A179" s="30"/>
      <c r="B179" s="86"/>
      <c r="C179" s="26"/>
      <c r="D179" s="26"/>
      <c r="E179" s="26"/>
      <c r="F179" s="26"/>
      <c r="G179" s="26"/>
      <c r="H179" s="26"/>
      <c r="I179" s="26"/>
      <c r="J179" s="26"/>
      <c r="K179" s="26"/>
      <c r="L179" s="26"/>
      <c r="M179" s="26"/>
      <c r="N179" s="26"/>
      <c r="O179" s="26"/>
      <c r="P179" s="26"/>
      <c r="Q179" s="26"/>
      <c r="R179" s="26"/>
      <c r="S179" s="26"/>
      <c r="T179" s="26"/>
      <c r="U179" s="26"/>
      <c r="V179" s="26"/>
      <c r="W179" s="26"/>
      <c r="X179" s="26"/>
      <c r="Y179" s="26"/>
      <c r="Z179" s="26"/>
    </row>
    <row r="180" spans="1:26" ht="12" customHeight="1" x14ac:dyDescent="0.2">
      <c r="A180" s="30"/>
      <c r="B180" s="86"/>
      <c r="C180" s="26"/>
      <c r="D180" s="26"/>
      <c r="E180" s="26"/>
      <c r="F180" s="26"/>
      <c r="G180" s="26"/>
      <c r="H180" s="26"/>
      <c r="I180" s="26"/>
      <c r="J180" s="26"/>
      <c r="K180" s="26"/>
      <c r="L180" s="26"/>
      <c r="M180" s="26"/>
      <c r="N180" s="26"/>
      <c r="O180" s="26"/>
      <c r="P180" s="26"/>
      <c r="Q180" s="26"/>
      <c r="R180" s="26"/>
      <c r="S180" s="26"/>
      <c r="T180" s="26"/>
      <c r="U180" s="26"/>
      <c r="V180" s="26"/>
      <c r="W180" s="26"/>
      <c r="X180" s="26"/>
      <c r="Y180" s="26"/>
      <c r="Z180" s="26"/>
    </row>
    <row r="181" spans="1:26" ht="12" customHeight="1" x14ac:dyDescent="0.2">
      <c r="A181" s="30"/>
      <c r="B181" s="86"/>
      <c r="C181" s="26"/>
      <c r="D181" s="26"/>
      <c r="E181" s="26"/>
      <c r="F181" s="26"/>
      <c r="G181" s="26"/>
      <c r="H181" s="26"/>
      <c r="I181" s="26"/>
      <c r="J181" s="26"/>
      <c r="K181" s="26"/>
      <c r="L181" s="26"/>
      <c r="M181" s="26"/>
      <c r="N181" s="26"/>
      <c r="O181" s="26"/>
      <c r="P181" s="26"/>
      <c r="Q181" s="26"/>
      <c r="R181" s="26"/>
      <c r="S181" s="26"/>
      <c r="T181" s="26"/>
      <c r="U181" s="26"/>
      <c r="V181" s="26"/>
      <c r="W181" s="26"/>
      <c r="X181" s="26"/>
      <c r="Y181" s="26"/>
      <c r="Z181" s="26"/>
    </row>
    <row r="182" spans="1:26" ht="12" customHeight="1" x14ac:dyDescent="0.2">
      <c r="A182" s="30"/>
      <c r="B182" s="86"/>
      <c r="C182" s="26"/>
      <c r="D182" s="26"/>
      <c r="E182" s="26"/>
      <c r="F182" s="26"/>
      <c r="G182" s="26"/>
      <c r="H182" s="26"/>
      <c r="I182" s="26"/>
      <c r="J182" s="26"/>
      <c r="K182" s="26"/>
      <c r="L182" s="26"/>
      <c r="M182" s="26"/>
      <c r="N182" s="26"/>
      <c r="O182" s="26"/>
      <c r="P182" s="26"/>
      <c r="Q182" s="26"/>
      <c r="R182" s="26"/>
      <c r="S182" s="26"/>
      <c r="T182" s="26"/>
      <c r="U182" s="26"/>
      <c r="V182" s="26"/>
      <c r="W182" s="26"/>
      <c r="X182" s="26"/>
      <c r="Y182" s="26"/>
      <c r="Z182" s="26"/>
    </row>
    <row r="183" spans="1:26" ht="12" customHeight="1" x14ac:dyDescent="0.2">
      <c r="A183" s="30"/>
      <c r="B183" s="86"/>
      <c r="C183" s="26"/>
      <c r="D183" s="26"/>
      <c r="E183" s="26"/>
      <c r="F183" s="26"/>
      <c r="G183" s="26"/>
      <c r="H183" s="26"/>
      <c r="I183" s="26"/>
      <c r="J183" s="26"/>
      <c r="K183" s="26"/>
      <c r="L183" s="26"/>
      <c r="M183" s="26"/>
      <c r="N183" s="26"/>
      <c r="O183" s="26"/>
      <c r="P183" s="26"/>
      <c r="Q183" s="26"/>
      <c r="R183" s="26"/>
      <c r="S183" s="26"/>
      <c r="T183" s="26"/>
      <c r="U183" s="26"/>
      <c r="V183" s="26"/>
      <c r="W183" s="26"/>
      <c r="X183" s="26"/>
      <c r="Y183" s="26"/>
      <c r="Z183" s="26"/>
    </row>
    <row r="184" spans="1:26" ht="12" customHeight="1" x14ac:dyDescent="0.2">
      <c r="A184" s="30"/>
      <c r="B184" s="86"/>
      <c r="C184" s="26"/>
      <c r="D184" s="26"/>
      <c r="E184" s="26"/>
      <c r="F184" s="26"/>
      <c r="G184" s="26"/>
      <c r="H184" s="26"/>
      <c r="I184" s="26"/>
      <c r="J184" s="26"/>
      <c r="K184" s="26"/>
      <c r="L184" s="26"/>
      <c r="M184" s="26"/>
      <c r="N184" s="26"/>
      <c r="O184" s="26"/>
      <c r="P184" s="26"/>
      <c r="Q184" s="26"/>
      <c r="R184" s="26"/>
      <c r="S184" s="26"/>
      <c r="T184" s="26"/>
      <c r="U184" s="26"/>
      <c r="V184" s="26"/>
      <c r="W184" s="26"/>
      <c r="X184" s="26"/>
      <c r="Y184" s="26"/>
      <c r="Z184" s="26"/>
    </row>
    <row r="185" spans="1:26" ht="12" customHeight="1" x14ac:dyDescent="0.2">
      <c r="A185" s="30"/>
      <c r="B185" s="86"/>
      <c r="C185" s="26"/>
      <c r="D185" s="26"/>
      <c r="E185" s="26"/>
      <c r="F185" s="26"/>
      <c r="G185" s="26"/>
      <c r="H185" s="26"/>
      <c r="I185" s="26"/>
      <c r="J185" s="26"/>
      <c r="K185" s="26"/>
      <c r="L185" s="26"/>
      <c r="M185" s="26"/>
      <c r="N185" s="26"/>
      <c r="O185" s="26"/>
      <c r="P185" s="26"/>
      <c r="Q185" s="26"/>
      <c r="R185" s="26"/>
      <c r="S185" s="26"/>
      <c r="T185" s="26"/>
      <c r="U185" s="26"/>
      <c r="V185" s="26"/>
      <c r="W185" s="26"/>
      <c r="X185" s="26"/>
      <c r="Y185" s="26"/>
      <c r="Z185" s="26"/>
    </row>
    <row r="186" spans="1:26" ht="12" customHeight="1" x14ac:dyDescent="0.2">
      <c r="A186" s="30"/>
      <c r="B186" s="86"/>
      <c r="C186" s="26"/>
      <c r="D186" s="26"/>
      <c r="E186" s="26"/>
      <c r="F186" s="26"/>
      <c r="G186" s="26"/>
      <c r="H186" s="26"/>
      <c r="I186" s="26"/>
      <c r="J186" s="26"/>
      <c r="K186" s="26"/>
      <c r="L186" s="26"/>
      <c r="M186" s="26"/>
      <c r="N186" s="26"/>
      <c r="O186" s="26"/>
      <c r="P186" s="26"/>
      <c r="Q186" s="26"/>
      <c r="R186" s="26"/>
      <c r="S186" s="26"/>
      <c r="T186" s="26"/>
      <c r="U186" s="26"/>
      <c r="V186" s="26"/>
      <c r="W186" s="26"/>
      <c r="X186" s="26"/>
      <c r="Y186" s="26"/>
      <c r="Z186" s="26"/>
    </row>
    <row r="187" spans="1:26" ht="12" customHeight="1" x14ac:dyDescent="0.2">
      <c r="A187" s="30"/>
      <c r="B187" s="86"/>
      <c r="C187" s="26"/>
      <c r="D187" s="26"/>
      <c r="E187" s="26"/>
      <c r="F187" s="26"/>
      <c r="G187" s="26"/>
      <c r="H187" s="26"/>
      <c r="I187" s="26"/>
      <c r="J187" s="26"/>
      <c r="K187" s="26"/>
      <c r="L187" s="26"/>
      <c r="M187" s="26"/>
      <c r="N187" s="26"/>
      <c r="O187" s="26"/>
      <c r="P187" s="26"/>
      <c r="Q187" s="26"/>
      <c r="R187" s="26"/>
      <c r="S187" s="26"/>
      <c r="T187" s="26"/>
      <c r="U187" s="26"/>
      <c r="V187" s="26"/>
      <c r="W187" s="26"/>
      <c r="X187" s="26"/>
      <c r="Y187" s="26"/>
      <c r="Z187" s="26"/>
    </row>
    <row r="188" spans="1:26" ht="12" customHeight="1" x14ac:dyDescent="0.2">
      <c r="A188" s="30"/>
      <c r="B188" s="86"/>
      <c r="C188" s="26"/>
      <c r="D188" s="26"/>
      <c r="E188" s="26"/>
      <c r="F188" s="26"/>
      <c r="G188" s="26"/>
      <c r="H188" s="26"/>
      <c r="I188" s="26"/>
      <c r="J188" s="26"/>
      <c r="K188" s="26"/>
      <c r="L188" s="26"/>
      <c r="M188" s="26"/>
      <c r="N188" s="26"/>
      <c r="O188" s="26"/>
      <c r="P188" s="26"/>
      <c r="Q188" s="26"/>
      <c r="R188" s="26"/>
      <c r="S188" s="26"/>
      <c r="T188" s="26"/>
      <c r="U188" s="26"/>
      <c r="V188" s="26"/>
      <c r="W188" s="26"/>
      <c r="X188" s="26"/>
      <c r="Y188" s="26"/>
      <c r="Z188" s="26"/>
    </row>
    <row r="189" spans="1:26" ht="12" customHeight="1" x14ac:dyDescent="0.2">
      <c r="A189" s="30"/>
      <c r="B189" s="86"/>
      <c r="C189" s="26"/>
      <c r="D189" s="26"/>
      <c r="E189" s="26"/>
      <c r="F189" s="26"/>
      <c r="G189" s="26"/>
      <c r="H189" s="26"/>
      <c r="I189" s="26"/>
      <c r="J189" s="26"/>
      <c r="K189" s="26"/>
      <c r="L189" s="26"/>
      <c r="M189" s="26"/>
      <c r="N189" s="26"/>
      <c r="O189" s="26"/>
      <c r="P189" s="26"/>
      <c r="Q189" s="26"/>
      <c r="R189" s="26"/>
      <c r="S189" s="26"/>
      <c r="T189" s="26"/>
      <c r="U189" s="26"/>
      <c r="V189" s="26"/>
      <c r="W189" s="26"/>
      <c r="X189" s="26"/>
      <c r="Y189" s="26"/>
      <c r="Z189" s="26"/>
    </row>
    <row r="190" spans="1:26" ht="12" customHeight="1" x14ac:dyDescent="0.2">
      <c r="A190" s="30"/>
      <c r="B190" s="86"/>
      <c r="C190" s="26"/>
      <c r="D190" s="26"/>
      <c r="E190" s="26"/>
      <c r="F190" s="26"/>
      <c r="G190" s="26"/>
      <c r="H190" s="26"/>
      <c r="I190" s="26"/>
      <c r="J190" s="26"/>
      <c r="K190" s="26"/>
      <c r="L190" s="26"/>
      <c r="M190" s="26"/>
      <c r="N190" s="26"/>
      <c r="O190" s="26"/>
      <c r="P190" s="26"/>
      <c r="Q190" s="26"/>
      <c r="R190" s="26"/>
      <c r="S190" s="26"/>
      <c r="T190" s="26"/>
      <c r="U190" s="26"/>
      <c r="V190" s="26"/>
      <c r="W190" s="26"/>
      <c r="X190" s="26"/>
      <c r="Y190" s="26"/>
      <c r="Z190" s="26"/>
    </row>
    <row r="191" spans="1:26" ht="12" customHeight="1" x14ac:dyDescent="0.2">
      <c r="A191" s="30"/>
      <c r="B191" s="86"/>
      <c r="C191" s="26"/>
      <c r="D191" s="26"/>
      <c r="E191" s="26"/>
      <c r="F191" s="26"/>
      <c r="G191" s="26"/>
      <c r="H191" s="26"/>
      <c r="I191" s="26"/>
      <c r="J191" s="26"/>
      <c r="K191" s="26"/>
      <c r="L191" s="26"/>
      <c r="M191" s="26"/>
      <c r="N191" s="26"/>
      <c r="O191" s="26"/>
      <c r="P191" s="26"/>
      <c r="Q191" s="26"/>
      <c r="R191" s="26"/>
      <c r="S191" s="26"/>
      <c r="T191" s="26"/>
      <c r="U191" s="26"/>
      <c r="V191" s="26"/>
      <c r="W191" s="26"/>
      <c r="X191" s="26"/>
      <c r="Y191" s="26"/>
      <c r="Z191" s="26"/>
    </row>
    <row r="192" spans="1:26" ht="12" customHeight="1" x14ac:dyDescent="0.2">
      <c r="A192" s="30"/>
      <c r="B192" s="86"/>
      <c r="C192" s="26"/>
      <c r="D192" s="26"/>
      <c r="E192" s="26"/>
      <c r="F192" s="26"/>
      <c r="G192" s="26"/>
      <c r="H192" s="26"/>
      <c r="I192" s="26"/>
      <c r="J192" s="26"/>
      <c r="K192" s="26"/>
      <c r="L192" s="26"/>
      <c r="M192" s="26"/>
      <c r="N192" s="26"/>
      <c r="O192" s="26"/>
      <c r="P192" s="26"/>
      <c r="Q192" s="26"/>
      <c r="R192" s="26"/>
      <c r="S192" s="26"/>
      <c r="T192" s="26"/>
      <c r="U192" s="26"/>
      <c r="V192" s="26"/>
      <c r="W192" s="26"/>
      <c r="X192" s="26"/>
      <c r="Y192" s="26"/>
      <c r="Z192" s="26"/>
    </row>
    <row r="193" spans="1:26" ht="12" customHeight="1" x14ac:dyDescent="0.2">
      <c r="A193" s="30"/>
      <c r="B193" s="86"/>
      <c r="C193" s="26"/>
      <c r="D193" s="26"/>
      <c r="E193" s="26"/>
      <c r="F193" s="26"/>
      <c r="G193" s="26"/>
      <c r="H193" s="26"/>
      <c r="I193" s="26"/>
      <c r="J193" s="26"/>
      <c r="K193" s="26"/>
      <c r="L193" s="26"/>
      <c r="M193" s="26"/>
      <c r="N193" s="26"/>
      <c r="O193" s="26"/>
      <c r="P193" s="26"/>
      <c r="Q193" s="26"/>
      <c r="R193" s="26"/>
      <c r="S193" s="26"/>
      <c r="T193" s="26"/>
      <c r="U193" s="26"/>
      <c r="V193" s="26"/>
      <c r="W193" s="26"/>
      <c r="X193" s="26"/>
      <c r="Y193" s="26"/>
      <c r="Z193" s="26"/>
    </row>
    <row r="194" spans="1:26" ht="12" customHeight="1" x14ac:dyDescent="0.2">
      <c r="A194" s="30"/>
      <c r="B194" s="86"/>
      <c r="C194" s="26"/>
      <c r="D194" s="26"/>
      <c r="E194" s="26"/>
      <c r="F194" s="26"/>
      <c r="G194" s="26"/>
      <c r="H194" s="26"/>
      <c r="I194" s="26"/>
      <c r="J194" s="26"/>
      <c r="K194" s="26"/>
      <c r="L194" s="26"/>
      <c r="M194" s="26"/>
      <c r="N194" s="26"/>
      <c r="O194" s="26"/>
      <c r="P194" s="26"/>
      <c r="Q194" s="26"/>
      <c r="R194" s="26"/>
      <c r="S194" s="26"/>
      <c r="T194" s="26"/>
      <c r="U194" s="26"/>
      <c r="V194" s="26"/>
      <c r="W194" s="26"/>
      <c r="X194" s="26"/>
      <c r="Y194" s="26"/>
      <c r="Z194" s="26"/>
    </row>
    <row r="195" spans="1:26" ht="12" customHeight="1" x14ac:dyDescent="0.2">
      <c r="A195" s="30"/>
      <c r="B195" s="86"/>
      <c r="C195" s="26"/>
      <c r="D195" s="26"/>
      <c r="E195" s="26"/>
      <c r="F195" s="26"/>
      <c r="G195" s="26"/>
      <c r="H195" s="26"/>
      <c r="I195" s="26"/>
      <c r="J195" s="26"/>
      <c r="K195" s="26"/>
      <c r="L195" s="26"/>
      <c r="M195" s="26"/>
      <c r="N195" s="26"/>
      <c r="O195" s="26"/>
      <c r="P195" s="26"/>
      <c r="Q195" s="26"/>
      <c r="R195" s="26"/>
      <c r="S195" s="26"/>
      <c r="T195" s="26"/>
      <c r="U195" s="26"/>
      <c r="V195" s="26"/>
      <c r="W195" s="26"/>
      <c r="X195" s="26"/>
      <c r="Y195" s="26"/>
      <c r="Z195" s="26"/>
    </row>
    <row r="196" spans="1:26" ht="12" customHeight="1" x14ac:dyDescent="0.2">
      <c r="A196" s="30"/>
      <c r="B196" s="86"/>
      <c r="C196" s="26"/>
      <c r="D196" s="26"/>
      <c r="E196" s="26"/>
      <c r="F196" s="26"/>
      <c r="G196" s="26"/>
      <c r="H196" s="26"/>
      <c r="I196" s="26"/>
      <c r="J196" s="26"/>
      <c r="K196" s="26"/>
      <c r="L196" s="26"/>
      <c r="M196" s="26"/>
      <c r="N196" s="26"/>
      <c r="O196" s="26"/>
      <c r="P196" s="26"/>
      <c r="Q196" s="26"/>
      <c r="R196" s="26"/>
      <c r="S196" s="26"/>
      <c r="T196" s="26"/>
      <c r="U196" s="26"/>
      <c r="V196" s="26"/>
      <c r="W196" s="26"/>
      <c r="X196" s="26"/>
      <c r="Y196" s="26"/>
      <c r="Z196" s="26"/>
    </row>
    <row r="197" spans="1:26" ht="12" customHeight="1" x14ac:dyDescent="0.2">
      <c r="A197" s="30"/>
      <c r="B197" s="86"/>
      <c r="C197" s="26"/>
      <c r="D197" s="26"/>
      <c r="E197" s="26"/>
      <c r="F197" s="26"/>
      <c r="G197" s="26"/>
      <c r="H197" s="26"/>
      <c r="I197" s="26"/>
      <c r="J197" s="26"/>
      <c r="K197" s="26"/>
      <c r="L197" s="26"/>
      <c r="M197" s="26"/>
      <c r="N197" s="26"/>
      <c r="O197" s="26"/>
      <c r="P197" s="26"/>
      <c r="Q197" s="26"/>
      <c r="R197" s="26"/>
      <c r="S197" s="26"/>
      <c r="T197" s="26"/>
      <c r="U197" s="26"/>
      <c r="V197" s="26"/>
      <c r="W197" s="26"/>
      <c r="X197" s="26"/>
      <c r="Y197" s="26"/>
      <c r="Z197" s="26"/>
    </row>
    <row r="198" spans="1:26" ht="12" customHeight="1" x14ac:dyDescent="0.2">
      <c r="A198" s="30"/>
      <c r="B198" s="86"/>
      <c r="C198" s="26"/>
      <c r="D198" s="26"/>
      <c r="E198" s="26"/>
      <c r="F198" s="26"/>
      <c r="G198" s="26"/>
      <c r="H198" s="26"/>
      <c r="I198" s="26"/>
      <c r="J198" s="26"/>
      <c r="K198" s="26"/>
      <c r="L198" s="26"/>
      <c r="M198" s="26"/>
      <c r="N198" s="26"/>
      <c r="O198" s="26"/>
      <c r="P198" s="26"/>
      <c r="Q198" s="26"/>
      <c r="R198" s="26"/>
      <c r="S198" s="26"/>
      <c r="T198" s="26"/>
      <c r="U198" s="26"/>
      <c r="V198" s="26"/>
      <c r="W198" s="26"/>
      <c r="X198" s="26"/>
      <c r="Y198" s="26"/>
      <c r="Z198" s="26"/>
    </row>
    <row r="199" spans="1:26" ht="12" customHeight="1" x14ac:dyDescent="0.2">
      <c r="A199" s="30"/>
      <c r="B199" s="86"/>
      <c r="C199" s="26"/>
      <c r="D199" s="26"/>
      <c r="E199" s="26"/>
      <c r="F199" s="26"/>
      <c r="G199" s="26"/>
      <c r="H199" s="26"/>
      <c r="I199" s="26"/>
      <c r="J199" s="26"/>
      <c r="K199" s="26"/>
      <c r="L199" s="26"/>
      <c r="M199" s="26"/>
      <c r="N199" s="26"/>
      <c r="O199" s="26"/>
      <c r="P199" s="26"/>
      <c r="Q199" s="26"/>
      <c r="R199" s="26"/>
      <c r="S199" s="26"/>
      <c r="T199" s="26"/>
      <c r="U199" s="26"/>
      <c r="V199" s="26"/>
      <c r="W199" s="26"/>
      <c r="X199" s="26"/>
      <c r="Y199" s="26"/>
      <c r="Z199" s="26"/>
    </row>
    <row r="200" spans="1:26" ht="12" customHeight="1" x14ac:dyDescent="0.2">
      <c r="A200" s="30"/>
      <c r="B200" s="86"/>
      <c r="C200" s="26"/>
      <c r="D200" s="26"/>
      <c r="E200" s="26"/>
      <c r="F200" s="26"/>
      <c r="G200" s="26"/>
      <c r="H200" s="26"/>
      <c r="I200" s="26"/>
      <c r="J200" s="26"/>
      <c r="K200" s="26"/>
      <c r="L200" s="26"/>
      <c r="M200" s="26"/>
      <c r="N200" s="26"/>
      <c r="O200" s="26"/>
      <c r="P200" s="26"/>
      <c r="Q200" s="26"/>
      <c r="R200" s="26"/>
      <c r="S200" s="26"/>
      <c r="T200" s="26"/>
      <c r="U200" s="26"/>
      <c r="V200" s="26"/>
      <c r="W200" s="26"/>
      <c r="X200" s="26"/>
      <c r="Y200" s="26"/>
      <c r="Z200" s="26"/>
    </row>
    <row r="201" spans="1:26" ht="12" customHeight="1" x14ac:dyDescent="0.2">
      <c r="A201" s="30"/>
      <c r="B201" s="86"/>
      <c r="C201" s="26"/>
      <c r="D201" s="26"/>
      <c r="E201" s="26"/>
      <c r="F201" s="26"/>
      <c r="G201" s="26"/>
      <c r="H201" s="26"/>
      <c r="I201" s="26"/>
      <c r="J201" s="26"/>
      <c r="K201" s="26"/>
      <c r="L201" s="26"/>
      <c r="M201" s="26"/>
      <c r="N201" s="26"/>
      <c r="O201" s="26"/>
      <c r="P201" s="26"/>
      <c r="Q201" s="26"/>
      <c r="R201" s="26"/>
      <c r="S201" s="26"/>
      <c r="T201" s="26"/>
      <c r="U201" s="26"/>
      <c r="V201" s="26"/>
      <c r="W201" s="26"/>
      <c r="X201" s="26"/>
      <c r="Y201" s="26"/>
      <c r="Z201" s="26"/>
    </row>
    <row r="202" spans="1:26" ht="12" customHeight="1" x14ac:dyDescent="0.2">
      <c r="A202" s="30"/>
      <c r="B202" s="86"/>
      <c r="C202" s="26"/>
      <c r="D202" s="26"/>
      <c r="E202" s="26"/>
      <c r="F202" s="26"/>
      <c r="G202" s="26"/>
      <c r="H202" s="26"/>
      <c r="I202" s="26"/>
      <c r="J202" s="26"/>
      <c r="K202" s="26"/>
      <c r="L202" s="26"/>
      <c r="M202" s="26"/>
      <c r="N202" s="26"/>
      <c r="O202" s="26"/>
      <c r="P202" s="26"/>
      <c r="Q202" s="26"/>
      <c r="R202" s="26"/>
      <c r="S202" s="26"/>
      <c r="T202" s="26"/>
      <c r="U202" s="26"/>
      <c r="V202" s="26"/>
      <c r="W202" s="26"/>
      <c r="X202" s="26"/>
      <c r="Y202" s="26"/>
      <c r="Z202" s="26"/>
    </row>
    <row r="203" spans="1:26" ht="12" customHeight="1" x14ac:dyDescent="0.2">
      <c r="A203" s="30"/>
      <c r="B203" s="86"/>
      <c r="C203" s="26"/>
      <c r="D203" s="26"/>
      <c r="E203" s="26"/>
      <c r="F203" s="26"/>
      <c r="G203" s="26"/>
      <c r="H203" s="26"/>
      <c r="I203" s="26"/>
      <c r="J203" s="26"/>
      <c r="K203" s="26"/>
      <c r="L203" s="26"/>
      <c r="M203" s="26"/>
      <c r="N203" s="26"/>
      <c r="O203" s="26"/>
      <c r="P203" s="26"/>
      <c r="Q203" s="26"/>
      <c r="R203" s="26"/>
      <c r="S203" s="26"/>
      <c r="T203" s="26"/>
      <c r="U203" s="26"/>
      <c r="V203" s="26"/>
      <c r="W203" s="26"/>
      <c r="X203" s="26"/>
      <c r="Y203" s="26"/>
      <c r="Z203" s="26"/>
    </row>
    <row r="204" spans="1:26" ht="12" customHeight="1" x14ac:dyDescent="0.2">
      <c r="A204" s="30"/>
      <c r="B204" s="86"/>
      <c r="C204" s="26"/>
      <c r="D204" s="26"/>
      <c r="E204" s="26"/>
      <c r="F204" s="26"/>
      <c r="G204" s="26"/>
      <c r="H204" s="26"/>
      <c r="I204" s="26"/>
      <c r="J204" s="26"/>
      <c r="K204" s="26"/>
      <c r="L204" s="26"/>
      <c r="M204" s="26"/>
      <c r="N204" s="26"/>
      <c r="O204" s="26"/>
      <c r="P204" s="26"/>
      <c r="Q204" s="26"/>
      <c r="R204" s="26"/>
      <c r="S204" s="26"/>
      <c r="T204" s="26"/>
      <c r="U204" s="26"/>
      <c r="V204" s="26"/>
      <c r="W204" s="26"/>
      <c r="X204" s="26"/>
      <c r="Y204" s="26"/>
      <c r="Z204" s="26"/>
    </row>
    <row r="205" spans="1:26" ht="12" customHeight="1" x14ac:dyDescent="0.2">
      <c r="A205" s="30"/>
      <c r="B205" s="86"/>
      <c r="C205" s="26"/>
      <c r="D205" s="26"/>
      <c r="E205" s="26"/>
      <c r="F205" s="26"/>
      <c r="G205" s="26"/>
      <c r="H205" s="26"/>
      <c r="I205" s="26"/>
      <c r="J205" s="26"/>
      <c r="K205" s="26"/>
      <c r="L205" s="26"/>
      <c r="M205" s="26"/>
      <c r="N205" s="26"/>
      <c r="O205" s="26"/>
      <c r="P205" s="26"/>
      <c r="Q205" s="26"/>
      <c r="R205" s="26"/>
      <c r="S205" s="26"/>
      <c r="T205" s="26"/>
      <c r="U205" s="26"/>
      <c r="V205" s="26"/>
      <c r="W205" s="26"/>
      <c r="X205" s="26"/>
      <c r="Y205" s="26"/>
      <c r="Z205" s="26"/>
    </row>
    <row r="206" spans="1:26" ht="12" customHeight="1" x14ac:dyDescent="0.2">
      <c r="A206" s="30"/>
      <c r="B206" s="86"/>
      <c r="C206" s="26"/>
      <c r="D206" s="26"/>
      <c r="E206" s="26"/>
      <c r="F206" s="26"/>
      <c r="G206" s="26"/>
      <c r="H206" s="26"/>
      <c r="I206" s="26"/>
      <c r="J206" s="26"/>
      <c r="K206" s="26"/>
      <c r="L206" s="26"/>
      <c r="M206" s="26"/>
      <c r="N206" s="26"/>
      <c r="O206" s="26"/>
      <c r="P206" s="26"/>
      <c r="Q206" s="26"/>
      <c r="R206" s="26"/>
      <c r="S206" s="26"/>
      <c r="T206" s="26"/>
      <c r="U206" s="26"/>
      <c r="V206" s="26"/>
      <c r="W206" s="26"/>
      <c r="X206" s="26"/>
      <c r="Y206" s="26"/>
      <c r="Z206" s="26"/>
    </row>
    <row r="207" spans="1:26" ht="12" customHeight="1" x14ac:dyDescent="0.2">
      <c r="A207" s="30"/>
      <c r="B207" s="86"/>
      <c r="C207" s="26"/>
      <c r="D207" s="26"/>
      <c r="E207" s="26"/>
      <c r="F207" s="26"/>
      <c r="G207" s="26"/>
      <c r="H207" s="26"/>
      <c r="I207" s="26"/>
      <c r="J207" s="26"/>
      <c r="K207" s="26"/>
      <c r="L207" s="26"/>
      <c r="M207" s="26"/>
      <c r="N207" s="26"/>
      <c r="O207" s="26"/>
      <c r="P207" s="26"/>
      <c r="Q207" s="26"/>
      <c r="R207" s="26"/>
      <c r="S207" s="26"/>
      <c r="T207" s="26"/>
      <c r="U207" s="26"/>
      <c r="V207" s="26"/>
      <c r="W207" s="26"/>
      <c r="X207" s="26"/>
      <c r="Y207" s="26"/>
      <c r="Z207" s="26"/>
    </row>
    <row r="208" spans="1:26" ht="12" customHeight="1" x14ac:dyDescent="0.2">
      <c r="A208" s="30"/>
      <c r="B208" s="86"/>
      <c r="C208" s="26"/>
      <c r="D208" s="26"/>
      <c r="E208" s="26"/>
      <c r="F208" s="26"/>
      <c r="G208" s="26"/>
      <c r="H208" s="26"/>
      <c r="I208" s="26"/>
      <c r="J208" s="26"/>
      <c r="K208" s="26"/>
      <c r="L208" s="26"/>
      <c r="M208" s="26"/>
      <c r="N208" s="26"/>
      <c r="O208" s="26"/>
      <c r="P208" s="26"/>
      <c r="Q208" s="26"/>
      <c r="R208" s="26"/>
      <c r="S208" s="26"/>
      <c r="T208" s="26"/>
      <c r="U208" s="26"/>
      <c r="V208" s="26"/>
      <c r="W208" s="26"/>
      <c r="X208" s="26"/>
      <c r="Y208" s="26"/>
      <c r="Z208" s="26"/>
    </row>
    <row r="209" spans="1:26" ht="12" customHeight="1" x14ac:dyDescent="0.2">
      <c r="A209" s="30"/>
      <c r="B209" s="86"/>
      <c r="C209" s="26"/>
      <c r="D209" s="26"/>
      <c r="E209" s="26"/>
      <c r="F209" s="26"/>
      <c r="G209" s="26"/>
      <c r="H209" s="26"/>
      <c r="I209" s="26"/>
      <c r="J209" s="26"/>
      <c r="K209" s="26"/>
      <c r="L209" s="26"/>
      <c r="M209" s="26"/>
      <c r="N209" s="26"/>
      <c r="O209" s="26"/>
      <c r="P209" s="26"/>
      <c r="Q209" s="26"/>
      <c r="R209" s="26"/>
      <c r="S209" s="26"/>
      <c r="T209" s="26"/>
      <c r="U209" s="26"/>
      <c r="V209" s="26"/>
      <c r="W209" s="26"/>
      <c r="X209" s="26"/>
      <c r="Y209" s="26"/>
      <c r="Z209" s="26"/>
    </row>
    <row r="210" spans="1:26" ht="12" customHeight="1" x14ac:dyDescent="0.2">
      <c r="A210" s="30"/>
      <c r="B210" s="86"/>
      <c r="C210" s="26"/>
      <c r="D210" s="26"/>
      <c r="E210" s="26"/>
      <c r="F210" s="26"/>
      <c r="G210" s="26"/>
      <c r="H210" s="26"/>
      <c r="I210" s="26"/>
      <c r="J210" s="26"/>
      <c r="K210" s="26"/>
      <c r="L210" s="26"/>
      <c r="M210" s="26"/>
      <c r="N210" s="26"/>
      <c r="O210" s="26"/>
      <c r="P210" s="26"/>
      <c r="Q210" s="26"/>
      <c r="R210" s="26"/>
      <c r="S210" s="26"/>
      <c r="T210" s="26"/>
      <c r="U210" s="26"/>
      <c r="V210" s="26"/>
      <c r="W210" s="26"/>
      <c r="X210" s="26"/>
      <c r="Y210" s="26"/>
      <c r="Z210" s="26"/>
    </row>
    <row r="211" spans="1:26" ht="12" customHeight="1" x14ac:dyDescent="0.2">
      <c r="A211" s="30"/>
      <c r="B211" s="86"/>
      <c r="C211" s="26"/>
      <c r="D211" s="26"/>
      <c r="E211" s="26"/>
      <c r="F211" s="26"/>
      <c r="G211" s="26"/>
      <c r="H211" s="26"/>
      <c r="I211" s="26"/>
      <c r="J211" s="26"/>
      <c r="K211" s="26"/>
      <c r="L211" s="26"/>
      <c r="M211" s="26"/>
      <c r="N211" s="26"/>
      <c r="O211" s="26"/>
      <c r="P211" s="26"/>
      <c r="Q211" s="26"/>
      <c r="R211" s="26"/>
      <c r="S211" s="26"/>
      <c r="T211" s="26"/>
      <c r="U211" s="26"/>
      <c r="V211" s="26"/>
      <c r="W211" s="26"/>
      <c r="X211" s="26"/>
      <c r="Y211" s="26"/>
      <c r="Z211" s="26"/>
    </row>
    <row r="212" spans="1:26" ht="12" customHeight="1" x14ac:dyDescent="0.2">
      <c r="A212" s="30"/>
      <c r="B212" s="86"/>
      <c r="C212" s="26"/>
      <c r="D212" s="26"/>
      <c r="E212" s="26"/>
      <c r="F212" s="26"/>
      <c r="G212" s="26"/>
      <c r="H212" s="26"/>
      <c r="I212" s="26"/>
      <c r="J212" s="26"/>
      <c r="K212" s="26"/>
      <c r="L212" s="26"/>
      <c r="M212" s="26"/>
      <c r="N212" s="26"/>
      <c r="O212" s="26"/>
      <c r="P212" s="26"/>
      <c r="Q212" s="26"/>
      <c r="R212" s="26"/>
      <c r="S212" s="26"/>
      <c r="T212" s="26"/>
      <c r="U212" s="26"/>
      <c r="V212" s="26"/>
      <c r="W212" s="26"/>
      <c r="X212" s="26"/>
      <c r="Y212" s="26"/>
      <c r="Z212" s="26"/>
    </row>
    <row r="213" spans="1:26" ht="12" customHeight="1" x14ac:dyDescent="0.2">
      <c r="A213" s="30"/>
      <c r="B213" s="86"/>
      <c r="C213" s="26"/>
      <c r="D213" s="26"/>
      <c r="E213" s="26"/>
      <c r="F213" s="26"/>
      <c r="G213" s="26"/>
      <c r="H213" s="26"/>
      <c r="I213" s="26"/>
      <c r="J213" s="26"/>
      <c r="K213" s="26"/>
      <c r="L213" s="26"/>
      <c r="M213" s="26"/>
      <c r="N213" s="26"/>
      <c r="O213" s="26"/>
      <c r="P213" s="26"/>
      <c r="Q213" s="26"/>
      <c r="R213" s="26"/>
      <c r="S213" s="26"/>
      <c r="T213" s="26"/>
      <c r="U213" s="26"/>
      <c r="V213" s="26"/>
      <c r="W213" s="26"/>
      <c r="X213" s="26"/>
      <c r="Y213" s="26"/>
      <c r="Z213" s="26"/>
    </row>
    <row r="214" spans="1:26" ht="12" customHeight="1" x14ac:dyDescent="0.2">
      <c r="A214" s="30"/>
      <c r="B214" s="86"/>
      <c r="C214" s="26"/>
      <c r="D214" s="26"/>
      <c r="E214" s="26"/>
      <c r="F214" s="26"/>
      <c r="G214" s="26"/>
      <c r="H214" s="26"/>
      <c r="I214" s="26"/>
      <c r="J214" s="26"/>
      <c r="K214" s="26"/>
      <c r="L214" s="26"/>
      <c r="M214" s="26"/>
      <c r="N214" s="26"/>
      <c r="O214" s="26"/>
      <c r="P214" s="26"/>
      <c r="Q214" s="26"/>
      <c r="R214" s="26"/>
      <c r="S214" s="26"/>
      <c r="T214" s="26"/>
      <c r="U214" s="26"/>
      <c r="V214" s="26"/>
      <c r="W214" s="26"/>
      <c r="X214" s="26"/>
      <c r="Y214" s="26"/>
      <c r="Z214" s="26"/>
    </row>
    <row r="215" spans="1:26" ht="12" customHeight="1" x14ac:dyDescent="0.2">
      <c r="A215" s="30"/>
      <c r="B215" s="86"/>
      <c r="C215" s="26"/>
      <c r="D215" s="26"/>
      <c r="E215" s="26"/>
      <c r="F215" s="26"/>
      <c r="G215" s="26"/>
      <c r="H215" s="26"/>
      <c r="I215" s="26"/>
      <c r="J215" s="26"/>
      <c r="K215" s="26"/>
      <c r="L215" s="26"/>
      <c r="M215" s="26"/>
      <c r="N215" s="26"/>
      <c r="O215" s="26"/>
      <c r="P215" s="26"/>
      <c r="Q215" s="26"/>
      <c r="R215" s="26"/>
      <c r="S215" s="26"/>
      <c r="T215" s="26"/>
      <c r="U215" s="26"/>
      <c r="V215" s="26"/>
      <c r="W215" s="26"/>
      <c r="X215" s="26"/>
      <c r="Y215" s="26"/>
      <c r="Z215" s="26"/>
    </row>
    <row r="216" spans="1:26" ht="12" customHeight="1" x14ac:dyDescent="0.2">
      <c r="A216" s="30"/>
      <c r="B216" s="86"/>
      <c r="C216" s="26"/>
      <c r="D216" s="26"/>
      <c r="E216" s="26"/>
      <c r="F216" s="26"/>
      <c r="G216" s="26"/>
      <c r="H216" s="26"/>
      <c r="I216" s="26"/>
      <c r="J216" s="26"/>
      <c r="K216" s="26"/>
      <c r="L216" s="26"/>
      <c r="M216" s="26"/>
      <c r="N216" s="26"/>
      <c r="O216" s="26"/>
      <c r="P216" s="26"/>
      <c r="Q216" s="26"/>
      <c r="R216" s="26"/>
      <c r="S216" s="26"/>
      <c r="T216" s="26"/>
      <c r="U216" s="26"/>
      <c r="V216" s="26"/>
      <c r="W216" s="26"/>
      <c r="X216" s="26"/>
      <c r="Y216" s="26"/>
      <c r="Z216" s="26"/>
    </row>
    <row r="217" spans="1:26" ht="12" customHeight="1" x14ac:dyDescent="0.2">
      <c r="A217" s="30"/>
      <c r="B217" s="86"/>
      <c r="C217" s="26"/>
      <c r="D217" s="26"/>
      <c r="E217" s="26"/>
      <c r="F217" s="26"/>
      <c r="G217" s="26"/>
      <c r="H217" s="26"/>
      <c r="I217" s="26"/>
      <c r="J217" s="26"/>
      <c r="K217" s="26"/>
      <c r="L217" s="26"/>
      <c r="M217" s="26"/>
      <c r="N217" s="26"/>
      <c r="O217" s="26"/>
      <c r="P217" s="26"/>
      <c r="Q217" s="26"/>
      <c r="R217" s="26"/>
      <c r="S217" s="26"/>
      <c r="T217" s="26"/>
      <c r="U217" s="26"/>
      <c r="V217" s="26"/>
      <c r="W217" s="26"/>
      <c r="X217" s="26"/>
      <c r="Y217" s="26"/>
      <c r="Z217" s="26"/>
    </row>
    <row r="218" spans="1:26" ht="12" customHeight="1" x14ac:dyDescent="0.2">
      <c r="A218" s="30"/>
      <c r="B218" s="86"/>
      <c r="C218" s="26"/>
      <c r="D218" s="26"/>
      <c r="E218" s="26"/>
      <c r="F218" s="26"/>
      <c r="G218" s="26"/>
      <c r="H218" s="26"/>
      <c r="I218" s="26"/>
      <c r="J218" s="26"/>
      <c r="K218" s="26"/>
      <c r="L218" s="26"/>
      <c r="M218" s="26"/>
      <c r="N218" s="26"/>
      <c r="O218" s="26"/>
      <c r="P218" s="26"/>
      <c r="Q218" s="26"/>
      <c r="R218" s="26"/>
      <c r="S218" s="26"/>
      <c r="T218" s="26"/>
      <c r="U218" s="26"/>
      <c r="V218" s="26"/>
      <c r="W218" s="26"/>
      <c r="X218" s="26"/>
      <c r="Y218" s="26"/>
      <c r="Z218" s="26"/>
    </row>
    <row r="219" spans="1:26" ht="12" customHeight="1" x14ac:dyDescent="0.2">
      <c r="A219" s="30"/>
      <c r="B219" s="86"/>
      <c r="C219" s="26"/>
      <c r="D219" s="26"/>
      <c r="E219" s="26"/>
      <c r="F219" s="26"/>
      <c r="G219" s="26"/>
      <c r="H219" s="26"/>
      <c r="I219" s="26"/>
      <c r="J219" s="26"/>
      <c r="K219" s="26"/>
      <c r="L219" s="26"/>
      <c r="M219" s="26"/>
      <c r="N219" s="26"/>
      <c r="O219" s="26"/>
      <c r="P219" s="26"/>
      <c r="Q219" s="26"/>
      <c r="R219" s="26"/>
      <c r="S219" s="26"/>
      <c r="T219" s="26"/>
      <c r="U219" s="26"/>
      <c r="V219" s="26"/>
      <c r="W219" s="26"/>
      <c r="X219" s="26"/>
      <c r="Y219" s="26"/>
      <c r="Z219" s="26"/>
    </row>
    <row r="220" spans="1:26" ht="12" customHeight="1" x14ac:dyDescent="0.2">
      <c r="A220" s="30"/>
      <c r="B220" s="86"/>
      <c r="C220" s="26"/>
      <c r="D220" s="26"/>
      <c r="E220" s="26"/>
      <c r="F220" s="26"/>
      <c r="G220" s="26"/>
      <c r="H220" s="26"/>
      <c r="I220" s="26"/>
      <c r="J220" s="26"/>
      <c r="K220" s="26"/>
      <c r="L220" s="26"/>
      <c r="M220" s="26"/>
      <c r="N220" s="26"/>
      <c r="O220" s="26"/>
      <c r="P220" s="26"/>
      <c r="Q220" s="26"/>
      <c r="R220" s="26"/>
      <c r="S220" s="26"/>
      <c r="T220" s="26"/>
      <c r="U220" s="26"/>
      <c r="V220" s="26"/>
      <c r="W220" s="26"/>
      <c r="X220" s="26"/>
      <c r="Y220" s="26"/>
      <c r="Z220" s="26"/>
    </row>
    <row r="221" spans="1:26" ht="12" customHeight="1" x14ac:dyDescent="0.2">
      <c r="A221" s="30"/>
      <c r="B221" s="86"/>
      <c r="C221" s="26"/>
      <c r="D221" s="26"/>
      <c r="E221" s="26"/>
      <c r="F221" s="26"/>
      <c r="G221" s="26"/>
      <c r="H221" s="26"/>
      <c r="I221" s="26"/>
      <c r="J221" s="26"/>
      <c r="K221" s="26"/>
      <c r="L221" s="26"/>
      <c r="M221" s="26"/>
      <c r="N221" s="26"/>
      <c r="O221" s="26"/>
      <c r="P221" s="26"/>
      <c r="Q221" s="26"/>
      <c r="R221" s="26"/>
      <c r="S221" s="26"/>
      <c r="T221" s="26"/>
      <c r="U221" s="26"/>
      <c r="V221" s="26"/>
      <c r="W221" s="26"/>
      <c r="X221" s="26"/>
      <c r="Y221" s="26"/>
      <c r="Z221" s="26"/>
    </row>
    <row r="222" spans="1:26" ht="15.75" customHeight="1" x14ac:dyDescent="0.2"/>
    <row r="223" spans="1:26" ht="15.75" customHeight="1" x14ac:dyDescent="0.2"/>
    <row r="224" spans="1:26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</sheetData>
  <mergeCells count="9">
    <mergeCell ref="A3:H3"/>
    <mergeCell ref="A2:H2"/>
    <mergeCell ref="A1:H1"/>
    <mergeCell ref="A22:G22"/>
    <mergeCell ref="A23:G23"/>
    <mergeCell ref="A14:E14"/>
    <mergeCell ref="A19:G19"/>
    <mergeCell ref="A20:G20"/>
    <mergeCell ref="A21:G21"/>
  </mergeCells>
  <printOptions horizontalCentered="1"/>
  <pageMargins left="0.78740157480314965" right="0.78740157480314965" top="1.7716535433070868" bottom="0.78740157480314965" header="0" footer="0"/>
  <pageSetup paperSize="9" scale="70" fitToHeight="0" orientation="portrait" r:id="rId1"/>
  <headerFooter>
    <oddHeader>&amp;R&amp;G</oddHeader>
    <oddFooter>&amp;CPágina &amp;P de &amp;N&amp;ROmar Cardoso Rosa Filho
Engenheiro Civil - CREA 14.476/D-DF</oddFooter>
  </headerFooter>
  <ignoredErrors>
    <ignoredError sqref="E10 F11" formula="1"/>
  </ignoredErrors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998"/>
  <sheetViews>
    <sheetView showGridLines="0" tabSelected="1" view="pageBreakPreview" topLeftCell="A34" zoomScaleNormal="100" zoomScaleSheetLayoutView="100" workbookViewId="0">
      <selection activeCell="J59" sqref="J59"/>
    </sheetView>
  </sheetViews>
  <sheetFormatPr defaultColWidth="14.5" defaultRowHeight="15" customHeight="1" x14ac:dyDescent="0.2"/>
  <cols>
    <col min="1" max="1" width="26.33203125" style="8" customWidth="1"/>
    <col min="2" max="2" width="17.83203125" style="8" customWidth="1"/>
    <col min="3" max="3" width="16.1640625" style="8" hidden="1" customWidth="1"/>
    <col min="4" max="4" width="8.6640625" style="8" customWidth="1"/>
    <col min="5" max="5" width="2.33203125" style="8" customWidth="1"/>
    <col min="6" max="6" width="27.1640625" style="8" customWidth="1"/>
    <col min="7" max="7" width="48.5" style="8" customWidth="1"/>
    <col min="8" max="26" width="8.6640625" style="8" customWidth="1"/>
    <col min="27" max="16384" width="14.5" style="8"/>
  </cols>
  <sheetData>
    <row r="1" spans="1:7" s="10" customFormat="1" ht="12.75" x14ac:dyDescent="0.2">
      <c r="A1" s="436" t="s">
        <v>336</v>
      </c>
      <c r="B1" s="437"/>
      <c r="C1" s="437"/>
      <c r="D1" s="437"/>
      <c r="E1" s="437"/>
      <c r="F1" s="437"/>
      <c r="G1" s="438"/>
    </row>
    <row r="2" spans="1:7" s="10" customFormat="1" ht="12.75" x14ac:dyDescent="0.2">
      <c r="A2" s="439"/>
      <c r="B2" s="440"/>
      <c r="C2" s="440"/>
      <c r="D2" s="440"/>
      <c r="E2" s="440"/>
      <c r="F2" s="440"/>
      <c r="G2" s="416"/>
    </row>
    <row r="3" spans="1:7" s="10" customFormat="1" ht="12.75" x14ac:dyDescent="0.2">
      <c r="A3" s="441"/>
      <c r="B3" s="442"/>
      <c r="C3" s="442"/>
      <c r="D3" s="442"/>
      <c r="E3" s="442"/>
      <c r="F3" s="442"/>
      <c r="G3" s="443"/>
    </row>
    <row r="4" spans="1:7" s="10" customFormat="1" ht="21" customHeight="1" x14ac:dyDescent="0.2">
      <c r="A4" s="444" t="s">
        <v>337</v>
      </c>
      <c r="B4" s="445"/>
      <c r="C4" s="445"/>
      <c r="D4" s="445"/>
      <c r="E4" s="445"/>
      <c r="F4" s="445"/>
      <c r="G4" s="446"/>
    </row>
    <row r="5" spans="1:7" s="10" customFormat="1" ht="12.75" x14ac:dyDescent="0.2">
      <c r="A5" s="447" t="s">
        <v>338</v>
      </c>
      <c r="B5" s="418"/>
      <c r="C5" s="418"/>
      <c r="D5" s="418"/>
      <c r="E5" s="418"/>
      <c r="F5" s="418"/>
      <c r="G5" s="419"/>
    </row>
    <row r="6" spans="1:7" s="290" customFormat="1" ht="12.75" x14ac:dyDescent="0.2">
      <c r="A6" s="424" t="s">
        <v>339</v>
      </c>
      <c r="B6" s="421"/>
      <c r="C6" s="421"/>
      <c r="D6" s="421"/>
      <c r="E6" s="422"/>
      <c r="F6" s="288" t="s">
        <v>340</v>
      </c>
      <c r="G6" s="289" t="s">
        <v>341</v>
      </c>
    </row>
    <row r="7" spans="1:7" s="10" customFormat="1" ht="12.75" x14ac:dyDescent="0.2">
      <c r="A7" s="407" t="s">
        <v>342</v>
      </c>
      <c r="B7" s="408"/>
      <c r="C7" s="409"/>
      <c r="D7" s="423">
        <v>0.2</v>
      </c>
      <c r="E7" s="409"/>
      <c r="F7" s="276" t="s">
        <v>208</v>
      </c>
      <c r="G7" s="277" t="s">
        <v>343</v>
      </c>
    </row>
    <row r="8" spans="1:7" s="10" customFormat="1" ht="12.75" x14ac:dyDescent="0.2">
      <c r="A8" s="407" t="s">
        <v>344</v>
      </c>
      <c r="B8" s="408"/>
      <c r="C8" s="409"/>
      <c r="D8" s="423">
        <v>0.08</v>
      </c>
      <c r="E8" s="409"/>
      <c r="F8" s="276" t="s">
        <v>208</v>
      </c>
      <c r="G8" s="277" t="s">
        <v>345</v>
      </c>
    </row>
    <row r="9" spans="1:7" s="10" customFormat="1" ht="12.75" x14ac:dyDescent="0.2">
      <c r="A9" s="407" t="s">
        <v>346</v>
      </c>
      <c r="B9" s="408"/>
      <c r="C9" s="409"/>
      <c r="D9" s="423">
        <v>1.4999999999999999E-2</v>
      </c>
      <c r="E9" s="409"/>
      <c r="F9" s="276" t="s">
        <v>208</v>
      </c>
      <c r="G9" s="277" t="s">
        <v>347</v>
      </c>
    </row>
    <row r="10" spans="1:7" s="10" customFormat="1" ht="12.75" x14ac:dyDescent="0.2">
      <c r="A10" s="407" t="s">
        <v>348</v>
      </c>
      <c r="B10" s="408"/>
      <c r="C10" s="409"/>
      <c r="D10" s="423">
        <v>0.01</v>
      </c>
      <c r="E10" s="409"/>
      <c r="F10" s="276" t="s">
        <v>208</v>
      </c>
      <c r="G10" s="277" t="s">
        <v>349</v>
      </c>
    </row>
    <row r="11" spans="1:7" s="10" customFormat="1" ht="12.75" x14ac:dyDescent="0.2">
      <c r="A11" s="407" t="s">
        <v>350</v>
      </c>
      <c r="B11" s="408"/>
      <c r="C11" s="409"/>
      <c r="D11" s="423">
        <v>2E-3</v>
      </c>
      <c r="E11" s="409"/>
      <c r="F11" s="276" t="s">
        <v>208</v>
      </c>
      <c r="G11" s="277" t="s">
        <v>351</v>
      </c>
    </row>
    <row r="12" spans="1:7" s="10" customFormat="1" ht="12.75" x14ac:dyDescent="0.2">
      <c r="A12" s="407" t="s">
        <v>352</v>
      </c>
      <c r="B12" s="408"/>
      <c r="C12" s="409"/>
      <c r="D12" s="423">
        <v>6.0000000000000001E-3</v>
      </c>
      <c r="E12" s="409"/>
      <c r="F12" s="276" t="s">
        <v>208</v>
      </c>
      <c r="G12" s="277" t="s">
        <v>353</v>
      </c>
    </row>
    <row r="13" spans="1:7" s="10" customFormat="1" ht="12.75" x14ac:dyDescent="0.2">
      <c r="A13" s="407" t="s">
        <v>354</v>
      </c>
      <c r="B13" s="408"/>
      <c r="C13" s="409"/>
      <c r="D13" s="423">
        <v>2.5000000000000001E-2</v>
      </c>
      <c r="E13" s="409"/>
      <c r="F13" s="276" t="s">
        <v>208</v>
      </c>
      <c r="G13" s="277" t="s">
        <v>355</v>
      </c>
    </row>
    <row r="14" spans="1:7" s="10" customFormat="1" ht="24" x14ac:dyDescent="0.2">
      <c r="A14" s="411" t="s">
        <v>356</v>
      </c>
      <c r="B14" s="408"/>
      <c r="C14" s="409"/>
      <c r="D14" s="410">
        <v>0.03</v>
      </c>
      <c r="E14" s="409"/>
      <c r="F14" s="278" t="s">
        <v>357</v>
      </c>
      <c r="G14" s="279"/>
    </row>
    <row r="15" spans="1:7" s="10" customFormat="1" ht="12.75" x14ac:dyDescent="0.2">
      <c r="A15" s="412" t="s">
        <v>358</v>
      </c>
      <c r="B15" s="408"/>
      <c r="C15" s="409"/>
      <c r="D15" s="413">
        <f>SUM(D7:E14)</f>
        <v>0.3680000000000001</v>
      </c>
      <c r="E15" s="409"/>
      <c r="F15" s="280"/>
      <c r="G15" s="281"/>
    </row>
    <row r="16" spans="1:7" s="290" customFormat="1" ht="12.75" x14ac:dyDescent="0.2">
      <c r="A16" s="424" t="s">
        <v>359</v>
      </c>
      <c r="B16" s="421"/>
      <c r="C16" s="421"/>
      <c r="D16" s="421"/>
      <c r="E16" s="422"/>
      <c r="F16" s="291" t="s">
        <v>340</v>
      </c>
      <c r="G16" s="292" t="s">
        <v>341</v>
      </c>
    </row>
    <row r="17" spans="1:7" s="10" customFormat="1" ht="12.75" x14ac:dyDescent="0.2">
      <c r="A17" s="407" t="s">
        <v>360</v>
      </c>
      <c r="B17" s="408"/>
      <c r="C17" s="409"/>
      <c r="D17" s="423">
        <v>8.3330000000000001E-2</v>
      </c>
      <c r="E17" s="409"/>
      <c r="F17" s="276" t="s">
        <v>361</v>
      </c>
      <c r="G17" s="277" t="s">
        <v>362</v>
      </c>
    </row>
    <row r="18" spans="1:7" s="10" customFormat="1" ht="12.75" x14ac:dyDescent="0.2">
      <c r="A18" s="407" t="s">
        <v>363</v>
      </c>
      <c r="B18" s="408"/>
      <c r="C18" s="409"/>
      <c r="D18" s="423">
        <v>0.11111</v>
      </c>
      <c r="E18" s="409"/>
      <c r="F18" s="276" t="s">
        <v>364</v>
      </c>
      <c r="G18" s="277" t="s">
        <v>365</v>
      </c>
    </row>
    <row r="19" spans="1:7" s="10" customFormat="1" ht="12.75" x14ac:dyDescent="0.2">
      <c r="A19" s="407" t="s">
        <v>366</v>
      </c>
      <c r="B19" s="408"/>
      <c r="C19" s="409"/>
      <c r="D19" s="423">
        <v>1.9439999999999999E-2</v>
      </c>
      <c r="E19" s="409"/>
      <c r="F19" s="276" t="s">
        <v>367</v>
      </c>
      <c r="G19" s="277" t="s">
        <v>368</v>
      </c>
    </row>
    <row r="20" spans="1:7" s="10" customFormat="1" ht="12.75" x14ac:dyDescent="0.2">
      <c r="A20" s="407" t="s">
        <v>369</v>
      </c>
      <c r="B20" s="408"/>
      <c r="C20" s="409"/>
      <c r="D20" s="423">
        <v>1.389E-2</v>
      </c>
      <c r="E20" s="409"/>
      <c r="F20" s="276" t="s">
        <v>370</v>
      </c>
      <c r="G20" s="277" t="s">
        <v>371</v>
      </c>
    </row>
    <row r="21" spans="1:7" s="10" customFormat="1" ht="24" x14ac:dyDescent="0.2">
      <c r="A21" s="407" t="s">
        <v>372</v>
      </c>
      <c r="B21" s="408"/>
      <c r="C21" s="409"/>
      <c r="D21" s="423">
        <v>3.3300000000000001E-3</v>
      </c>
      <c r="E21" s="409"/>
      <c r="F21" s="276" t="s">
        <v>373</v>
      </c>
      <c r="G21" s="277" t="s">
        <v>374</v>
      </c>
    </row>
    <row r="22" spans="1:7" s="10" customFormat="1" ht="12.75" x14ac:dyDescent="0.2">
      <c r="A22" s="407" t="s">
        <v>662</v>
      </c>
      <c r="B22" s="408"/>
      <c r="C22" s="409"/>
      <c r="D22" s="423">
        <v>2.7699999999999999E-3</v>
      </c>
      <c r="E22" s="409"/>
      <c r="F22" s="276" t="s">
        <v>375</v>
      </c>
      <c r="G22" s="277" t="s">
        <v>376</v>
      </c>
    </row>
    <row r="23" spans="1:7" s="10" customFormat="1" ht="24" x14ac:dyDescent="0.2">
      <c r="A23" s="407" t="s">
        <v>663</v>
      </c>
      <c r="B23" s="408"/>
      <c r="C23" s="409"/>
      <c r="D23" s="423">
        <v>7.3999999999999999E-4</v>
      </c>
      <c r="E23" s="409"/>
      <c r="F23" s="276" t="s">
        <v>377</v>
      </c>
      <c r="G23" s="277" t="s">
        <v>378</v>
      </c>
    </row>
    <row r="24" spans="1:7" s="10" customFormat="1" ht="24" x14ac:dyDescent="0.2">
      <c r="A24" s="407" t="s">
        <v>664</v>
      </c>
      <c r="B24" s="408"/>
      <c r="C24" s="409"/>
      <c r="D24" s="423">
        <v>2.1000000000000001E-4</v>
      </c>
      <c r="E24" s="409"/>
      <c r="F24" s="276" t="s">
        <v>379</v>
      </c>
      <c r="G24" s="277" t="s">
        <v>380</v>
      </c>
    </row>
    <row r="25" spans="1:7" s="10" customFormat="1" ht="12.75" x14ac:dyDescent="0.2">
      <c r="A25" s="448" t="s">
        <v>381</v>
      </c>
      <c r="B25" s="449"/>
      <c r="C25" s="450"/>
      <c r="D25" s="451">
        <f>SUM(D17:E24)</f>
        <v>0.23482</v>
      </c>
      <c r="E25" s="450"/>
      <c r="F25" s="280"/>
      <c r="G25" s="281"/>
    </row>
    <row r="26" spans="1:7" s="10" customFormat="1" ht="12.75" x14ac:dyDescent="0.2">
      <c r="A26" s="456" t="s">
        <v>382</v>
      </c>
      <c r="B26" s="437"/>
      <c r="C26" s="437"/>
      <c r="D26" s="437"/>
      <c r="E26" s="437"/>
      <c r="F26" s="437"/>
      <c r="G26" s="438"/>
    </row>
    <row r="27" spans="1:7" s="10" customFormat="1" ht="12.75" x14ac:dyDescent="0.2">
      <c r="A27" s="414" t="s">
        <v>383</v>
      </c>
      <c r="B27" s="415"/>
      <c r="C27" s="415"/>
      <c r="D27" s="415"/>
      <c r="E27" s="415"/>
      <c r="F27" s="415"/>
      <c r="G27" s="416"/>
    </row>
    <row r="28" spans="1:7" s="10" customFormat="1" ht="12.75" x14ac:dyDescent="0.2">
      <c r="A28" s="414" t="s">
        <v>384</v>
      </c>
      <c r="B28" s="415"/>
      <c r="C28" s="415"/>
      <c r="D28" s="415"/>
      <c r="E28" s="415"/>
      <c r="F28" s="415"/>
      <c r="G28" s="416"/>
    </row>
    <row r="29" spans="1:7" s="10" customFormat="1" ht="12.75" x14ac:dyDescent="0.2">
      <c r="A29" s="414" t="s">
        <v>665</v>
      </c>
      <c r="B29" s="415"/>
      <c r="C29" s="415"/>
      <c r="D29" s="415"/>
      <c r="E29" s="415"/>
      <c r="F29" s="415"/>
      <c r="G29" s="416"/>
    </row>
    <row r="30" spans="1:7" s="10" customFormat="1" ht="12.75" x14ac:dyDescent="0.2">
      <c r="A30" s="414" t="s">
        <v>666</v>
      </c>
      <c r="B30" s="415"/>
      <c r="C30" s="415"/>
      <c r="D30" s="415"/>
      <c r="E30" s="415"/>
      <c r="F30" s="415"/>
      <c r="G30" s="416"/>
    </row>
    <row r="31" spans="1:7" s="10" customFormat="1" ht="12.75" x14ac:dyDescent="0.2">
      <c r="A31" s="452" t="s">
        <v>667</v>
      </c>
      <c r="B31" s="442"/>
      <c r="C31" s="442"/>
      <c r="D31" s="442"/>
      <c r="E31" s="442"/>
      <c r="F31" s="442"/>
      <c r="G31" s="443"/>
    </row>
    <row r="32" spans="1:7" s="290" customFormat="1" ht="12.75" x14ac:dyDescent="0.2">
      <c r="A32" s="453" t="s">
        <v>385</v>
      </c>
      <c r="B32" s="454"/>
      <c r="C32" s="454"/>
      <c r="D32" s="454"/>
      <c r="E32" s="455"/>
      <c r="F32" s="293" t="s">
        <v>340</v>
      </c>
      <c r="G32" s="294" t="s">
        <v>341</v>
      </c>
    </row>
    <row r="33" spans="1:7" s="10" customFormat="1" ht="12.75" x14ac:dyDescent="0.2">
      <c r="A33" s="407" t="s">
        <v>386</v>
      </c>
      <c r="B33" s="408"/>
      <c r="C33" s="409"/>
      <c r="D33" s="410">
        <v>4.1700000000000001E-3</v>
      </c>
      <c r="E33" s="409"/>
      <c r="F33" s="278" t="s">
        <v>387</v>
      </c>
      <c r="G33" s="277" t="s">
        <v>388</v>
      </c>
    </row>
    <row r="34" spans="1:7" s="10" customFormat="1" ht="12.75" x14ac:dyDescent="0.2">
      <c r="A34" s="407" t="s">
        <v>389</v>
      </c>
      <c r="B34" s="408"/>
      <c r="C34" s="409"/>
      <c r="D34" s="410">
        <v>1.67E-3</v>
      </c>
      <c r="E34" s="409"/>
      <c r="F34" s="278" t="s">
        <v>390</v>
      </c>
      <c r="G34" s="277" t="s">
        <v>391</v>
      </c>
    </row>
    <row r="35" spans="1:7" s="10" customFormat="1" ht="12.75" x14ac:dyDescent="0.2">
      <c r="A35" s="411" t="s">
        <v>392</v>
      </c>
      <c r="B35" s="408"/>
      <c r="C35" s="409"/>
      <c r="D35" s="410">
        <v>3.2000000000000001E-2</v>
      </c>
      <c r="E35" s="409"/>
      <c r="F35" s="278" t="s">
        <v>393</v>
      </c>
      <c r="G35" s="277" t="s">
        <v>394</v>
      </c>
    </row>
    <row r="36" spans="1:7" s="10" customFormat="1" ht="24" x14ac:dyDescent="0.2">
      <c r="A36" s="411" t="s">
        <v>668</v>
      </c>
      <c r="B36" s="408"/>
      <c r="C36" s="409"/>
      <c r="D36" s="410">
        <v>8.0000000000000002E-3</v>
      </c>
      <c r="E36" s="409"/>
      <c r="F36" s="278" t="s">
        <v>395</v>
      </c>
      <c r="G36" s="277" t="s">
        <v>396</v>
      </c>
    </row>
    <row r="37" spans="1:7" s="10" customFormat="1" ht="12.75" x14ac:dyDescent="0.2">
      <c r="A37" s="412" t="s">
        <v>397</v>
      </c>
      <c r="B37" s="408"/>
      <c r="C37" s="409"/>
      <c r="D37" s="413">
        <f>SUM(D33:E36)</f>
        <v>4.5839999999999999E-2</v>
      </c>
      <c r="E37" s="409"/>
      <c r="F37" s="283"/>
      <c r="G37" s="277"/>
    </row>
    <row r="38" spans="1:7" s="10" customFormat="1" ht="48" x14ac:dyDescent="0.2">
      <c r="A38" s="282" t="s">
        <v>398</v>
      </c>
      <c r="B38" s="280"/>
      <c r="C38" s="280"/>
      <c r="D38" s="280"/>
      <c r="E38" s="280"/>
      <c r="F38" s="280"/>
      <c r="G38" s="281"/>
    </row>
    <row r="39" spans="1:7" s="10" customFormat="1" ht="12.75" x14ac:dyDescent="0.2">
      <c r="A39" s="414" t="s">
        <v>399</v>
      </c>
      <c r="B39" s="415"/>
      <c r="C39" s="415"/>
      <c r="D39" s="415"/>
      <c r="E39" s="415"/>
      <c r="F39" s="415"/>
      <c r="G39" s="416"/>
    </row>
    <row r="40" spans="1:7" s="10" customFormat="1" ht="12.75" x14ac:dyDescent="0.2">
      <c r="A40" s="414" t="s">
        <v>400</v>
      </c>
      <c r="B40" s="415"/>
      <c r="C40" s="415"/>
      <c r="D40" s="415"/>
      <c r="E40" s="415"/>
      <c r="F40" s="415"/>
      <c r="G40" s="416"/>
    </row>
    <row r="41" spans="1:7" s="10" customFormat="1" ht="12.75" x14ac:dyDescent="0.2">
      <c r="A41" s="417" t="s">
        <v>669</v>
      </c>
      <c r="B41" s="418"/>
      <c r="C41" s="418"/>
      <c r="D41" s="418"/>
      <c r="E41" s="418"/>
      <c r="F41" s="418"/>
      <c r="G41" s="419"/>
    </row>
    <row r="42" spans="1:7" s="290" customFormat="1" ht="12.75" x14ac:dyDescent="0.2">
      <c r="A42" s="420" t="s">
        <v>401</v>
      </c>
      <c r="B42" s="421"/>
      <c r="C42" s="421"/>
      <c r="D42" s="421"/>
      <c r="E42" s="422"/>
      <c r="F42" s="288" t="s">
        <v>340</v>
      </c>
      <c r="G42" s="289" t="s">
        <v>341</v>
      </c>
    </row>
    <row r="43" spans="1:7" s="10" customFormat="1" ht="12.75" x14ac:dyDescent="0.2">
      <c r="A43" s="407" t="s">
        <v>402</v>
      </c>
      <c r="B43" s="408"/>
      <c r="C43" s="409"/>
      <c r="D43" s="423">
        <f>D15*D25</f>
        <v>8.641376000000002E-2</v>
      </c>
      <c r="E43" s="409"/>
      <c r="F43" s="276" t="s">
        <v>403</v>
      </c>
      <c r="G43" s="277" t="s">
        <v>404</v>
      </c>
    </row>
    <row r="44" spans="1:7" s="10" customFormat="1" ht="12.75" x14ac:dyDescent="0.2">
      <c r="A44" s="412" t="s">
        <v>405</v>
      </c>
      <c r="B44" s="408"/>
      <c r="C44" s="409"/>
      <c r="D44" s="413">
        <f>SUM(D43:E43)</f>
        <v>8.641376000000002E-2</v>
      </c>
      <c r="E44" s="409"/>
      <c r="F44" s="280"/>
      <c r="G44" s="281"/>
    </row>
    <row r="45" spans="1:7" s="290" customFormat="1" ht="12.75" x14ac:dyDescent="0.2">
      <c r="A45" s="424" t="s">
        <v>406</v>
      </c>
      <c r="B45" s="421"/>
      <c r="C45" s="421"/>
      <c r="D45" s="421"/>
      <c r="E45" s="422"/>
      <c r="F45" s="288" t="s">
        <v>340</v>
      </c>
      <c r="G45" s="289" t="s">
        <v>341</v>
      </c>
    </row>
    <row r="46" spans="1:7" s="10" customFormat="1" ht="24" x14ac:dyDescent="0.2">
      <c r="A46" s="411" t="s">
        <v>407</v>
      </c>
      <c r="B46" s="408"/>
      <c r="C46" s="409"/>
      <c r="D46" s="410">
        <v>3.3E-4</v>
      </c>
      <c r="E46" s="409"/>
      <c r="F46" s="278" t="s">
        <v>408</v>
      </c>
      <c r="G46" s="284" t="s">
        <v>409</v>
      </c>
    </row>
    <row r="47" spans="1:7" s="10" customFormat="1" ht="24" x14ac:dyDescent="0.2">
      <c r="A47" s="407" t="s">
        <v>410</v>
      </c>
      <c r="B47" s="408"/>
      <c r="C47" s="409"/>
      <c r="D47" s="410">
        <v>2.5999999999999998E-4</v>
      </c>
      <c r="E47" s="409"/>
      <c r="F47" s="278" t="s">
        <v>411</v>
      </c>
      <c r="G47" s="284" t="s">
        <v>412</v>
      </c>
    </row>
    <row r="48" spans="1:7" s="10" customFormat="1" ht="12.75" x14ac:dyDescent="0.2">
      <c r="A48" s="412" t="s">
        <v>413</v>
      </c>
      <c r="B48" s="408"/>
      <c r="C48" s="409"/>
      <c r="D48" s="413">
        <v>5.9000000000000003E-4</v>
      </c>
      <c r="E48" s="409"/>
      <c r="F48" s="280"/>
      <c r="G48" s="281"/>
    </row>
    <row r="49" spans="1:7" s="290" customFormat="1" ht="12.75" x14ac:dyDescent="0.2">
      <c r="A49" s="424" t="s">
        <v>414</v>
      </c>
      <c r="B49" s="421"/>
      <c r="C49" s="421"/>
      <c r="D49" s="421"/>
      <c r="E49" s="422"/>
      <c r="F49" s="288" t="s">
        <v>340</v>
      </c>
      <c r="G49" s="289" t="s">
        <v>341</v>
      </c>
    </row>
    <row r="50" spans="1:7" s="10" customFormat="1" ht="84" x14ac:dyDescent="0.2">
      <c r="A50" s="431" t="s">
        <v>415</v>
      </c>
      <c r="B50" s="432"/>
      <c r="C50" s="433"/>
      <c r="D50" s="434">
        <f>D15*(13/12)*(4/12)*0.02</f>
        <v>2.6577777777777784E-3</v>
      </c>
      <c r="E50" s="433"/>
      <c r="F50" s="285" t="s">
        <v>416</v>
      </c>
      <c r="G50" s="286" t="s">
        <v>417</v>
      </c>
    </row>
    <row r="51" spans="1:7" s="10" customFormat="1" ht="12.75" x14ac:dyDescent="0.2">
      <c r="A51" s="425" t="s">
        <v>418</v>
      </c>
      <c r="B51" s="418"/>
      <c r="C51" s="426"/>
      <c r="D51" s="435">
        <f>SUM(D50:E50)</f>
        <v>2.6577777777777784E-3</v>
      </c>
      <c r="E51" s="426"/>
      <c r="F51" s="280"/>
      <c r="G51" s="280"/>
    </row>
    <row r="52" spans="1:7" s="10" customFormat="1" ht="12.75" x14ac:dyDescent="0.2">
      <c r="A52" s="427" t="s">
        <v>419</v>
      </c>
      <c r="B52" s="428"/>
      <c r="C52" s="429"/>
      <c r="D52" s="430">
        <f>D15+D25+D37+D44+D48+D51</f>
        <v>0.73832153777777787</v>
      </c>
      <c r="E52" s="429"/>
      <c r="F52" s="287"/>
      <c r="G52" s="287"/>
    </row>
    <row r="53" spans="1:7" s="10" customFormat="1" ht="12.75" x14ac:dyDescent="0.2"/>
    <row r="54" spans="1:7" ht="12.75" customHeight="1" x14ac:dyDescent="0.2"/>
    <row r="55" spans="1:7" ht="12.75" customHeight="1" x14ac:dyDescent="0.2"/>
    <row r="56" spans="1:7" ht="12.75" customHeight="1" x14ac:dyDescent="0.2"/>
    <row r="57" spans="1:7" ht="12.75" customHeight="1" x14ac:dyDescent="0.2"/>
    <row r="58" spans="1:7" ht="12.75" customHeight="1" x14ac:dyDescent="0.2"/>
    <row r="59" spans="1:7" ht="12.75" customHeight="1" x14ac:dyDescent="0.2"/>
    <row r="60" spans="1:7" ht="12.75" customHeight="1" x14ac:dyDescent="0.2"/>
    <row r="61" spans="1:7" ht="12.75" customHeight="1" x14ac:dyDescent="0.2"/>
    <row r="62" spans="1:7" ht="12.75" customHeight="1" x14ac:dyDescent="0.2"/>
    <row r="63" spans="1:7" ht="12.75" customHeight="1" x14ac:dyDescent="0.2"/>
    <row r="64" spans="1:7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</sheetData>
  <mergeCells count="80">
    <mergeCell ref="A31:G31"/>
    <mergeCell ref="A32:E32"/>
    <mergeCell ref="D33:E33"/>
    <mergeCell ref="A26:G26"/>
    <mergeCell ref="A27:G27"/>
    <mergeCell ref="A28:G28"/>
    <mergeCell ref="A29:G29"/>
    <mergeCell ref="A30:G30"/>
    <mergeCell ref="A33:C33"/>
    <mergeCell ref="A23:C23"/>
    <mergeCell ref="D23:E23"/>
    <mergeCell ref="A24:C24"/>
    <mergeCell ref="D24:E24"/>
    <mergeCell ref="A25:C25"/>
    <mergeCell ref="D25:E25"/>
    <mergeCell ref="A20:C20"/>
    <mergeCell ref="D20:E20"/>
    <mergeCell ref="A21:C21"/>
    <mergeCell ref="D21:E21"/>
    <mergeCell ref="A22:C22"/>
    <mergeCell ref="D22:E22"/>
    <mergeCell ref="A17:C17"/>
    <mergeCell ref="D17:E17"/>
    <mergeCell ref="A18:C18"/>
    <mergeCell ref="D18:E18"/>
    <mergeCell ref="D19:E19"/>
    <mergeCell ref="A19:C19"/>
    <mergeCell ref="A14:C14"/>
    <mergeCell ref="D14:E14"/>
    <mergeCell ref="D15:E15"/>
    <mergeCell ref="A15:C15"/>
    <mergeCell ref="A16:E16"/>
    <mergeCell ref="A11:C11"/>
    <mergeCell ref="D11:E11"/>
    <mergeCell ref="A12:C12"/>
    <mergeCell ref="D12:E12"/>
    <mergeCell ref="A13:C13"/>
    <mergeCell ref="D13:E13"/>
    <mergeCell ref="D8:E8"/>
    <mergeCell ref="A8:C8"/>
    <mergeCell ref="A9:C9"/>
    <mergeCell ref="D9:E9"/>
    <mergeCell ref="A10:C10"/>
    <mergeCell ref="D10:E10"/>
    <mergeCell ref="A1:G3"/>
    <mergeCell ref="A4:G4"/>
    <mergeCell ref="A5:G5"/>
    <mergeCell ref="A6:E6"/>
    <mergeCell ref="A7:C7"/>
    <mergeCell ref="D7:E7"/>
    <mergeCell ref="A52:C52"/>
    <mergeCell ref="D52:E52"/>
    <mergeCell ref="A47:C47"/>
    <mergeCell ref="A48:C48"/>
    <mergeCell ref="D48:E48"/>
    <mergeCell ref="A49:E49"/>
    <mergeCell ref="A50:C50"/>
    <mergeCell ref="D50:E50"/>
    <mergeCell ref="D51:E51"/>
    <mergeCell ref="A45:E45"/>
    <mergeCell ref="A46:C46"/>
    <mergeCell ref="D46:E46"/>
    <mergeCell ref="D47:E47"/>
    <mergeCell ref="A51:C51"/>
    <mergeCell ref="A42:E42"/>
    <mergeCell ref="D43:E43"/>
    <mergeCell ref="A43:C43"/>
    <mergeCell ref="A44:C44"/>
    <mergeCell ref="D44:E44"/>
    <mergeCell ref="A37:C37"/>
    <mergeCell ref="D37:E37"/>
    <mergeCell ref="A39:G39"/>
    <mergeCell ref="A40:G40"/>
    <mergeCell ref="A41:G41"/>
    <mergeCell ref="A34:C34"/>
    <mergeCell ref="D34:E34"/>
    <mergeCell ref="A35:C35"/>
    <mergeCell ref="D35:E35"/>
    <mergeCell ref="A36:C36"/>
    <mergeCell ref="D36:E36"/>
  </mergeCells>
  <printOptions horizontalCentered="1"/>
  <pageMargins left="0.78740157480314965" right="0.78740157480314965" top="1.7716535433070868" bottom="0.78740157480314965" header="0" footer="0"/>
  <pageSetup paperSize="9" scale="70" fitToHeight="0" orientation="portrait" r:id="rId1"/>
  <headerFooter>
    <oddHeader>&amp;R&amp;G</oddHeader>
    <oddFooter>&amp;CPágina &amp;P de &amp;N&amp;ROmar Cardoso Rosa Filho
Engenheiro Civil - CREA 14.476/D-DF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E1000"/>
  <sheetViews>
    <sheetView showGridLines="0" view="pageBreakPreview" topLeftCell="A84" zoomScaleNormal="100" zoomScaleSheetLayoutView="100" workbookViewId="0">
      <selection activeCell="D103" sqref="D103"/>
    </sheetView>
  </sheetViews>
  <sheetFormatPr defaultColWidth="14.5" defaultRowHeight="15" customHeight="1" x14ac:dyDescent="0.2"/>
  <cols>
    <col min="1" max="1" width="8.6640625" style="8" customWidth="1"/>
    <col min="2" max="2" width="31.83203125" style="8" customWidth="1"/>
    <col min="3" max="3" width="35.5" style="8" bestFit="1" customWidth="1"/>
    <col min="4" max="4" width="12.1640625" style="8" customWidth="1"/>
    <col min="5" max="5" width="12.83203125" style="8" customWidth="1"/>
    <col min="6" max="26" width="8.6640625" style="8" customWidth="1"/>
    <col min="27" max="16384" width="14.5" style="8"/>
  </cols>
  <sheetData>
    <row r="1" spans="1:5" x14ac:dyDescent="0.2">
      <c r="A1" s="457" t="s">
        <v>676</v>
      </c>
      <c r="B1" s="458"/>
      <c r="C1" s="458"/>
      <c r="D1" s="458"/>
      <c r="E1" s="459"/>
    </row>
    <row r="2" spans="1:5" s="297" customFormat="1" ht="12.75" customHeight="1" x14ac:dyDescent="0.2">
      <c r="A2" s="295" t="s">
        <v>427</v>
      </c>
      <c r="B2" s="296" t="s">
        <v>428</v>
      </c>
      <c r="C2" s="295" t="s">
        <v>429</v>
      </c>
      <c r="D2" s="295" t="s">
        <v>430</v>
      </c>
      <c r="E2" s="295" t="s">
        <v>431</v>
      </c>
    </row>
    <row r="3" spans="1:5" ht="12.75" customHeight="1" x14ac:dyDescent="0.2">
      <c r="A3" s="1" t="s">
        <v>432</v>
      </c>
      <c r="B3" s="2" t="s">
        <v>433</v>
      </c>
      <c r="C3" s="1" t="s">
        <v>434</v>
      </c>
      <c r="D3" s="299">
        <v>399.73</v>
      </c>
      <c r="E3" s="3">
        <v>0.39972999999999997</v>
      </c>
    </row>
    <row r="4" spans="1:5" ht="12.75" customHeight="1" x14ac:dyDescent="0.2">
      <c r="A4" s="1" t="s">
        <v>293</v>
      </c>
      <c r="B4" s="2" t="s">
        <v>435</v>
      </c>
      <c r="C4" s="1" t="s">
        <v>436</v>
      </c>
      <c r="D4" s="299">
        <v>129.03</v>
      </c>
      <c r="E4" s="3">
        <v>0.12903000000000001</v>
      </c>
    </row>
    <row r="5" spans="1:5" ht="12.75" customHeight="1" x14ac:dyDescent="0.2">
      <c r="A5" s="1" t="s">
        <v>294</v>
      </c>
      <c r="B5" s="2" t="s">
        <v>433</v>
      </c>
      <c r="C5" s="1" t="s">
        <v>437</v>
      </c>
      <c r="D5" s="299">
        <v>5220.8</v>
      </c>
      <c r="E5" s="4">
        <v>5.2207999999999997</v>
      </c>
    </row>
    <row r="6" spans="1:5" ht="12.75" customHeight="1" x14ac:dyDescent="0.2">
      <c r="A6" s="1" t="s">
        <v>295</v>
      </c>
      <c r="B6" s="2" t="s">
        <v>433</v>
      </c>
      <c r="C6" s="1" t="s">
        <v>438</v>
      </c>
      <c r="D6" s="299">
        <v>792.5</v>
      </c>
      <c r="E6" s="4">
        <v>0.79249999999999998</v>
      </c>
    </row>
    <row r="7" spans="1:5" ht="12.75" customHeight="1" x14ac:dyDescent="0.2">
      <c r="A7" s="1" t="s">
        <v>439</v>
      </c>
      <c r="B7" s="2" t="s">
        <v>440</v>
      </c>
      <c r="C7" s="1" t="s">
        <v>434</v>
      </c>
      <c r="D7" s="299">
        <v>736.75</v>
      </c>
      <c r="E7" s="3">
        <v>0.73675000000000002</v>
      </c>
    </row>
    <row r="8" spans="1:5" ht="12.75" customHeight="1" x14ac:dyDescent="0.2">
      <c r="A8" s="1" t="s">
        <v>441</v>
      </c>
      <c r="B8" s="2" t="s">
        <v>442</v>
      </c>
      <c r="C8" s="1" t="s">
        <v>434</v>
      </c>
      <c r="D8" s="299">
        <v>606.09</v>
      </c>
      <c r="E8" s="3">
        <v>0.60609000000000002</v>
      </c>
    </row>
    <row r="9" spans="1:5" ht="12.75" customHeight="1" x14ac:dyDescent="0.2">
      <c r="A9" s="1" t="s">
        <v>443</v>
      </c>
      <c r="B9" s="2" t="s">
        <v>444</v>
      </c>
      <c r="C9" s="1" t="s">
        <v>434</v>
      </c>
      <c r="D9" s="299">
        <v>1426.08</v>
      </c>
      <c r="E9" s="3">
        <v>1.42608</v>
      </c>
    </row>
    <row r="10" spans="1:5" ht="12.75" customHeight="1" x14ac:dyDescent="0.2">
      <c r="A10" s="1" t="s">
        <v>445</v>
      </c>
      <c r="B10" s="2" t="s">
        <v>446</v>
      </c>
      <c r="C10" s="1" t="s">
        <v>434</v>
      </c>
      <c r="D10" s="299">
        <v>429.87</v>
      </c>
      <c r="E10" s="3">
        <v>0.42986999999999997</v>
      </c>
    </row>
    <row r="11" spans="1:5" ht="12.75" customHeight="1" x14ac:dyDescent="0.2">
      <c r="A11" s="1" t="s">
        <v>447</v>
      </c>
      <c r="B11" s="2" t="s">
        <v>448</v>
      </c>
      <c r="C11" s="1" t="s">
        <v>434</v>
      </c>
      <c r="D11" s="299">
        <v>283.12</v>
      </c>
      <c r="E11" s="3">
        <v>0.28311999999999998</v>
      </c>
    </row>
    <row r="12" spans="1:5" ht="12.75" customHeight="1" x14ac:dyDescent="0.2">
      <c r="A12" s="1" t="s">
        <v>449</v>
      </c>
      <c r="B12" s="2" t="s">
        <v>450</v>
      </c>
      <c r="C12" s="1" t="s">
        <v>434</v>
      </c>
      <c r="D12" s="299">
        <v>219.4</v>
      </c>
      <c r="E12" s="4">
        <v>0.21940000000000001</v>
      </c>
    </row>
    <row r="13" spans="1:5" ht="12.75" customHeight="1" x14ac:dyDescent="0.2">
      <c r="A13" s="1" t="s">
        <v>451</v>
      </c>
      <c r="B13" s="2" t="s">
        <v>452</v>
      </c>
      <c r="C13" s="1" t="s">
        <v>434</v>
      </c>
      <c r="D13" s="299">
        <v>232.25</v>
      </c>
      <c r="E13" s="3">
        <v>0.23225000000000001</v>
      </c>
    </row>
    <row r="14" spans="1:5" ht="12.75" customHeight="1" x14ac:dyDescent="0.2">
      <c r="A14" s="1" t="s">
        <v>453</v>
      </c>
      <c r="B14" s="2" t="s">
        <v>454</v>
      </c>
      <c r="C14" s="1" t="s">
        <v>434</v>
      </c>
      <c r="D14" s="299">
        <v>240.55</v>
      </c>
      <c r="E14" s="3">
        <v>0.24055000000000001</v>
      </c>
    </row>
    <row r="15" spans="1:5" ht="12.75" customHeight="1" x14ac:dyDescent="0.2">
      <c r="A15" s="1" t="s">
        <v>455</v>
      </c>
      <c r="B15" s="2" t="s">
        <v>456</v>
      </c>
      <c r="C15" s="1" t="s">
        <v>434</v>
      </c>
      <c r="D15" s="299">
        <v>289.39999999999998</v>
      </c>
      <c r="E15" s="4">
        <v>0.28939999999999999</v>
      </c>
    </row>
    <row r="16" spans="1:5" ht="12.75" customHeight="1" x14ac:dyDescent="0.2">
      <c r="A16" s="1" t="s">
        <v>457</v>
      </c>
      <c r="B16" s="2" t="s">
        <v>458</v>
      </c>
      <c r="C16" s="1" t="s">
        <v>434</v>
      </c>
      <c r="D16" s="299">
        <v>167.46</v>
      </c>
      <c r="E16" s="3">
        <v>0.16746</v>
      </c>
    </row>
    <row r="17" spans="1:5" ht="12.75" customHeight="1" x14ac:dyDescent="0.2">
      <c r="A17" s="1" t="s">
        <v>459</v>
      </c>
      <c r="B17" s="2" t="s">
        <v>460</v>
      </c>
      <c r="C17" s="1" t="s">
        <v>434</v>
      </c>
      <c r="D17" s="299">
        <v>142.62</v>
      </c>
      <c r="E17" s="3">
        <v>0.14262</v>
      </c>
    </row>
    <row r="18" spans="1:5" ht="12.75" customHeight="1" x14ac:dyDescent="0.2">
      <c r="A18" s="1" t="s">
        <v>461</v>
      </c>
      <c r="B18" s="2" t="s">
        <v>462</v>
      </c>
      <c r="C18" s="1" t="s">
        <v>434</v>
      </c>
      <c r="D18" s="299">
        <v>137.66999999999999</v>
      </c>
      <c r="E18" s="3">
        <v>0.13766999999999999</v>
      </c>
    </row>
    <row r="19" spans="1:5" ht="12.75" customHeight="1" x14ac:dyDescent="0.2">
      <c r="A19" s="1" t="s">
        <v>463</v>
      </c>
      <c r="B19" s="2" t="s">
        <v>464</v>
      </c>
      <c r="C19" s="1" t="s">
        <v>434</v>
      </c>
      <c r="D19" s="299">
        <v>191.39</v>
      </c>
      <c r="E19" s="3">
        <v>0.19139</v>
      </c>
    </row>
    <row r="20" spans="1:5" ht="12.75" customHeight="1" x14ac:dyDescent="0.2">
      <c r="A20" s="1" t="s">
        <v>465</v>
      </c>
      <c r="B20" s="2" t="s">
        <v>466</v>
      </c>
      <c r="C20" s="1" t="s">
        <v>434</v>
      </c>
      <c r="D20" s="299">
        <v>155.38</v>
      </c>
      <c r="E20" s="3">
        <v>0.15537999999999999</v>
      </c>
    </row>
    <row r="21" spans="1:5" ht="12.75" customHeight="1" x14ac:dyDescent="0.2">
      <c r="A21" s="1" t="s">
        <v>467</v>
      </c>
      <c r="B21" s="2" t="s">
        <v>468</v>
      </c>
      <c r="C21" s="1" t="s">
        <v>434</v>
      </c>
      <c r="D21" s="299">
        <v>155.80000000000001</v>
      </c>
      <c r="E21" s="4">
        <v>0.15579999999999999</v>
      </c>
    </row>
    <row r="22" spans="1:5" ht="12.75" customHeight="1" x14ac:dyDescent="0.2">
      <c r="A22" s="1" t="s">
        <v>469</v>
      </c>
      <c r="B22" s="2" t="s">
        <v>470</v>
      </c>
      <c r="C22" s="1" t="s">
        <v>434</v>
      </c>
      <c r="D22" s="299">
        <v>154.93</v>
      </c>
      <c r="E22" s="3">
        <v>0.15493000000000001</v>
      </c>
    </row>
    <row r="23" spans="1:5" ht="12.75" customHeight="1" x14ac:dyDescent="0.2">
      <c r="A23" s="1" t="s">
        <v>471</v>
      </c>
      <c r="B23" s="2" t="s">
        <v>472</v>
      </c>
      <c r="C23" s="1" t="s">
        <v>434</v>
      </c>
      <c r="D23" s="299">
        <v>250.99</v>
      </c>
      <c r="E23" s="3">
        <v>0.25098999999999999</v>
      </c>
    </row>
    <row r="24" spans="1:5" ht="12.75" customHeight="1" x14ac:dyDescent="0.2">
      <c r="A24" s="1" t="s">
        <v>473</v>
      </c>
      <c r="B24" s="2" t="s">
        <v>474</v>
      </c>
      <c r="C24" s="1" t="s">
        <v>475</v>
      </c>
      <c r="D24" s="299">
        <v>139.08000000000001</v>
      </c>
      <c r="E24" s="3">
        <v>0.13908000000000001</v>
      </c>
    </row>
    <row r="25" spans="1:5" ht="12.75" customHeight="1" x14ac:dyDescent="0.2">
      <c r="A25" s="1" t="s">
        <v>476</v>
      </c>
      <c r="B25" s="2" t="s">
        <v>477</v>
      </c>
      <c r="C25" s="1" t="s">
        <v>437</v>
      </c>
      <c r="D25" s="299">
        <v>1362.87</v>
      </c>
      <c r="E25" s="3">
        <v>1.36287</v>
      </c>
    </row>
    <row r="26" spans="1:5" ht="12.75" customHeight="1" x14ac:dyDescent="0.2">
      <c r="A26" s="1" t="s">
        <v>478</v>
      </c>
      <c r="B26" s="2" t="s">
        <v>479</v>
      </c>
      <c r="C26" s="1" t="s">
        <v>437</v>
      </c>
      <c r="D26" s="299">
        <v>1441.54</v>
      </c>
      <c r="E26" s="3">
        <v>1.44154</v>
      </c>
    </row>
    <row r="27" spans="1:5" ht="12.75" customHeight="1" x14ac:dyDescent="0.2">
      <c r="A27" s="1" t="s">
        <v>480</v>
      </c>
      <c r="B27" s="2" t="s">
        <v>481</v>
      </c>
      <c r="C27" s="1" t="s">
        <v>437</v>
      </c>
      <c r="D27" s="299">
        <v>1465.15</v>
      </c>
      <c r="E27" s="3">
        <v>1.46515</v>
      </c>
    </row>
    <row r="28" spans="1:5" ht="12.75" customHeight="1" x14ac:dyDescent="0.2">
      <c r="A28" s="1" t="s">
        <v>482</v>
      </c>
      <c r="B28" s="2" t="s">
        <v>483</v>
      </c>
      <c r="C28" s="1" t="s">
        <v>437</v>
      </c>
      <c r="D28" s="299">
        <v>3599.96</v>
      </c>
      <c r="E28" s="3">
        <v>3.5999599999999998</v>
      </c>
    </row>
    <row r="29" spans="1:5" ht="12.75" customHeight="1" x14ac:dyDescent="0.2">
      <c r="A29" s="1" t="s">
        <v>484</v>
      </c>
      <c r="B29" s="2" t="s">
        <v>485</v>
      </c>
      <c r="C29" s="1" t="s">
        <v>437</v>
      </c>
      <c r="D29" s="299">
        <v>193.08</v>
      </c>
      <c r="E29" s="3">
        <v>0.19308</v>
      </c>
    </row>
    <row r="30" spans="1:5" ht="12.75" customHeight="1" x14ac:dyDescent="0.2">
      <c r="A30" s="1" t="s">
        <v>486</v>
      </c>
      <c r="B30" s="2" t="s">
        <v>487</v>
      </c>
      <c r="C30" s="1" t="s">
        <v>437</v>
      </c>
      <c r="D30" s="299">
        <v>1912.04</v>
      </c>
      <c r="E30" s="3">
        <v>1.91204</v>
      </c>
    </row>
    <row r="31" spans="1:5" ht="12.75" customHeight="1" x14ac:dyDescent="0.2">
      <c r="A31" s="1" t="s">
        <v>488</v>
      </c>
      <c r="B31" s="2" t="s">
        <v>489</v>
      </c>
      <c r="C31" s="1" t="s">
        <v>437</v>
      </c>
      <c r="D31" s="299">
        <v>936.57</v>
      </c>
      <c r="E31" s="3">
        <v>0.93657000000000001</v>
      </c>
    </row>
    <row r="32" spans="1:5" ht="12.75" customHeight="1" x14ac:dyDescent="0.2">
      <c r="A32" s="1" t="s">
        <v>490</v>
      </c>
      <c r="B32" s="2" t="s">
        <v>491</v>
      </c>
      <c r="C32" s="1" t="s">
        <v>492</v>
      </c>
      <c r="D32" s="299">
        <v>1801</v>
      </c>
      <c r="E32" s="5">
        <v>1.8009999999999999</v>
      </c>
    </row>
    <row r="33" spans="1:5" ht="12.75" customHeight="1" x14ac:dyDescent="0.2">
      <c r="A33" s="1" t="s">
        <v>493</v>
      </c>
      <c r="B33" s="2" t="s">
        <v>494</v>
      </c>
      <c r="C33" s="1" t="s">
        <v>437</v>
      </c>
      <c r="D33" s="299">
        <v>118.34</v>
      </c>
      <c r="E33" s="3">
        <v>0.11834</v>
      </c>
    </row>
    <row r="34" spans="1:5" ht="12.75" customHeight="1" x14ac:dyDescent="0.2">
      <c r="A34" s="1" t="s">
        <v>495</v>
      </c>
      <c r="B34" s="2" t="s">
        <v>496</v>
      </c>
      <c r="C34" s="1" t="s">
        <v>437</v>
      </c>
      <c r="D34" s="299">
        <v>674.28</v>
      </c>
      <c r="E34" s="3">
        <v>0.67427999999999999</v>
      </c>
    </row>
    <row r="35" spans="1:5" ht="12.75" customHeight="1" x14ac:dyDescent="0.2">
      <c r="A35" s="1" t="s">
        <v>497</v>
      </c>
      <c r="B35" s="2" t="s">
        <v>498</v>
      </c>
      <c r="C35" s="1" t="s">
        <v>492</v>
      </c>
      <c r="D35" s="299">
        <v>1080.73</v>
      </c>
      <c r="E35" s="3">
        <v>1.08073</v>
      </c>
    </row>
    <row r="36" spans="1:5" ht="12.75" customHeight="1" x14ac:dyDescent="0.2">
      <c r="A36" s="1" t="s">
        <v>499</v>
      </c>
      <c r="B36" s="2" t="s">
        <v>500</v>
      </c>
      <c r="C36" s="1" t="s">
        <v>437</v>
      </c>
      <c r="D36" s="299">
        <v>767.54</v>
      </c>
      <c r="E36" s="3">
        <v>0.76754</v>
      </c>
    </row>
    <row r="37" spans="1:5" ht="12.75" customHeight="1" x14ac:dyDescent="0.2">
      <c r="A37" s="1" t="s">
        <v>501</v>
      </c>
      <c r="B37" s="2" t="s">
        <v>500</v>
      </c>
      <c r="C37" s="1" t="s">
        <v>502</v>
      </c>
      <c r="D37" s="299">
        <v>605.21</v>
      </c>
      <c r="E37" s="3">
        <v>0.60521000000000003</v>
      </c>
    </row>
    <row r="38" spans="1:5" ht="12.75" customHeight="1" x14ac:dyDescent="0.2">
      <c r="A38" s="1" t="s">
        <v>503</v>
      </c>
      <c r="B38" s="2" t="s">
        <v>504</v>
      </c>
      <c r="C38" s="1" t="s">
        <v>505</v>
      </c>
      <c r="D38" s="299">
        <v>2149</v>
      </c>
      <c r="E38" s="5">
        <v>2.149</v>
      </c>
    </row>
    <row r="39" spans="1:5" ht="12.75" customHeight="1" x14ac:dyDescent="0.2">
      <c r="A39" s="1" t="s">
        <v>506</v>
      </c>
      <c r="B39" s="2" t="s">
        <v>504</v>
      </c>
      <c r="C39" s="1" t="s">
        <v>502</v>
      </c>
      <c r="D39" s="299">
        <v>778.42</v>
      </c>
      <c r="E39" s="3">
        <v>0.77842</v>
      </c>
    </row>
    <row r="40" spans="1:5" ht="12.75" customHeight="1" x14ac:dyDescent="0.2">
      <c r="A40" s="1" t="s">
        <v>507</v>
      </c>
      <c r="B40" s="2" t="s">
        <v>508</v>
      </c>
      <c r="C40" s="1" t="s">
        <v>502</v>
      </c>
      <c r="D40" s="299">
        <v>170.97</v>
      </c>
      <c r="E40" s="3">
        <v>0.17097000000000001</v>
      </c>
    </row>
    <row r="41" spans="1:5" ht="12.75" customHeight="1" x14ac:dyDescent="0.2">
      <c r="A41" s="1" t="s">
        <v>509</v>
      </c>
      <c r="B41" s="2" t="s">
        <v>510</v>
      </c>
      <c r="C41" s="1" t="s">
        <v>511</v>
      </c>
      <c r="D41" s="299">
        <v>756.43</v>
      </c>
      <c r="E41" s="3">
        <v>0.75643000000000005</v>
      </c>
    </row>
    <row r="42" spans="1:5" ht="12.75" customHeight="1" x14ac:dyDescent="0.2">
      <c r="A42" s="1" t="s">
        <v>512</v>
      </c>
      <c r="B42" s="2" t="s">
        <v>513</v>
      </c>
      <c r="C42" s="1" t="s">
        <v>514</v>
      </c>
      <c r="D42" s="299">
        <v>757.02</v>
      </c>
      <c r="E42" s="3">
        <v>0.75702000000000003</v>
      </c>
    </row>
    <row r="43" spans="1:5" ht="12.75" customHeight="1" x14ac:dyDescent="0.2">
      <c r="A43" s="1" t="s">
        <v>515</v>
      </c>
      <c r="B43" s="2" t="s">
        <v>516</v>
      </c>
      <c r="C43" s="1" t="s">
        <v>517</v>
      </c>
      <c r="D43" s="299">
        <v>1099.29</v>
      </c>
      <c r="E43" s="3">
        <v>1.0992900000000001</v>
      </c>
    </row>
    <row r="44" spans="1:5" ht="12.75" customHeight="1" x14ac:dyDescent="0.2">
      <c r="A44" s="1" t="s">
        <v>518</v>
      </c>
      <c r="B44" s="2" t="s">
        <v>519</v>
      </c>
      <c r="C44" s="1" t="s">
        <v>520</v>
      </c>
      <c r="D44" s="299">
        <v>808.03</v>
      </c>
      <c r="E44" s="3">
        <v>0.80803000000000003</v>
      </c>
    </row>
    <row r="45" spans="1:5" ht="12.75" customHeight="1" x14ac:dyDescent="0.2">
      <c r="A45" s="1" t="s">
        <v>521</v>
      </c>
      <c r="B45" s="2" t="s">
        <v>522</v>
      </c>
      <c r="C45" s="1" t="s">
        <v>523</v>
      </c>
      <c r="D45" s="299">
        <v>916.34</v>
      </c>
      <c r="E45" s="3">
        <v>0.91634000000000004</v>
      </c>
    </row>
    <row r="46" spans="1:5" ht="12.75" customHeight="1" x14ac:dyDescent="0.2">
      <c r="A46" s="1" t="s">
        <v>524</v>
      </c>
      <c r="B46" s="2" t="s">
        <v>525</v>
      </c>
      <c r="C46" s="1" t="s">
        <v>520</v>
      </c>
      <c r="D46" s="299">
        <v>778.36</v>
      </c>
      <c r="E46" s="3">
        <v>0.77836000000000005</v>
      </c>
    </row>
    <row r="47" spans="1:5" ht="12.75" customHeight="1" x14ac:dyDescent="0.2">
      <c r="A47" s="1" t="s">
        <v>526</v>
      </c>
      <c r="B47" s="2" t="s">
        <v>527</v>
      </c>
      <c r="C47" s="1" t="s">
        <v>520</v>
      </c>
      <c r="D47" s="299">
        <v>749.78</v>
      </c>
      <c r="E47" s="3">
        <v>0.74978</v>
      </c>
    </row>
    <row r="48" spans="1:5" ht="12.75" customHeight="1" x14ac:dyDescent="0.2">
      <c r="A48" s="1" t="s">
        <v>528</v>
      </c>
      <c r="B48" s="2" t="s">
        <v>529</v>
      </c>
      <c r="C48" s="1" t="s">
        <v>520</v>
      </c>
      <c r="D48" s="299">
        <v>685.09</v>
      </c>
      <c r="E48" s="3">
        <v>0.68508999999999998</v>
      </c>
    </row>
    <row r="49" spans="1:5" ht="12.75" customHeight="1" x14ac:dyDescent="0.2">
      <c r="A49" s="1" t="s">
        <v>530</v>
      </c>
      <c r="B49" s="2" t="s">
        <v>531</v>
      </c>
      <c r="C49" s="1" t="s">
        <v>514</v>
      </c>
      <c r="D49" s="299">
        <v>432.5</v>
      </c>
      <c r="E49" s="4">
        <v>0.4325</v>
      </c>
    </row>
    <row r="50" spans="1:5" ht="12.75" customHeight="1" x14ac:dyDescent="0.2">
      <c r="A50" s="1" t="s">
        <v>532</v>
      </c>
      <c r="B50" s="2" t="s">
        <v>533</v>
      </c>
      <c r="C50" s="1" t="s">
        <v>514</v>
      </c>
      <c r="D50" s="299">
        <v>293.08999999999997</v>
      </c>
      <c r="E50" s="3">
        <v>0.29309000000000002</v>
      </c>
    </row>
    <row r="51" spans="1:5" ht="12.75" customHeight="1" x14ac:dyDescent="0.2">
      <c r="A51" s="1" t="s">
        <v>534</v>
      </c>
      <c r="B51" s="2" t="s">
        <v>535</v>
      </c>
      <c r="C51" s="1" t="s">
        <v>511</v>
      </c>
      <c r="D51" s="299">
        <v>600.32000000000005</v>
      </c>
      <c r="E51" s="3">
        <v>0.60031999999999996</v>
      </c>
    </row>
    <row r="52" spans="1:5" ht="12.75" customHeight="1" x14ac:dyDescent="0.2">
      <c r="A52" s="1" t="s">
        <v>536</v>
      </c>
      <c r="B52" s="2" t="s">
        <v>537</v>
      </c>
      <c r="C52" s="1" t="s">
        <v>511</v>
      </c>
      <c r="D52" s="299">
        <v>650.88</v>
      </c>
      <c r="E52" s="3">
        <v>0.65088000000000001</v>
      </c>
    </row>
    <row r="53" spans="1:5" ht="12.75" customHeight="1" x14ac:dyDescent="0.2">
      <c r="A53" s="1" t="s">
        <v>538</v>
      </c>
      <c r="B53" s="2" t="s">
        <v>539</v>
      </c>
      <c r="C53" s="1" t="s">
        <v>511</v>
      </c>
      <c r="D53" s="299">
        <v>1058.45</v>
      </c>
      <c r="E53" s="3">
        <v>1.0584499999999999</v>
      </c>
    </row>
    <row r="54" spans="1:5" ht="12.75" customHeight="1" x14ac:dyDescent="0.2">
      <c r="A54" s="1" t="s">
        <v>540</v>
      </c>
      <c r="B54" s="2" t="s">
        <v>541</v>
      </c>
      <c r="C54" s="1" t="s">
        <v>511</v>
      </c>
      <c r="D54" s="299">
        <v>1071.43</v>
      </c>
      <c r="E54" s="3">
        <v>1.0714300000000001</v>
      </c>
    </row>
    <row r="55" spans="1:5" ht="12.75" customHeight="1" x14ac:dyDescent="0.2">
      <c r="A55" s="1" t="s">
        <v>542</v>
      </c>
      <c r="B55" s="2" t="s">
        <v>543</v>
      </c>
      <c r="C55" s="1" t="s">
        <v>511</v>
      </c>
      <c r="D55" s="299">
        <v>1003.52</v>
      </c>
      <c r="E55" s="3">
        <v>1.00352</v>
      </c>
    </row>
    <row r="56" spans="1:5" ht="12.75" customHeight="1" x14ac:dyDescent="0.2">
      <c r="A56" s="1" t="s">
        <v>544</v>
      </c>
      <c r="B56" s="2" t="s">
        <v>545</v>
      </c>
      <c r="C56" s="1" t="s">
        <v>437</v>
      </c>
      <c r="D56" s="299">
        <v>1173.2</v>
      </c>
      <c r="E56" s="4">
        <v>1.1732</v>
      </c>
    </row>
    <row r="57" spans="1:5" ht="12.75" customHeight="1" x14ac:dyDescent="0.2">
      <c r="A57" s="1" t="s">
        <v>546</v>
      </c>
      <c r="B57" s="2" t="s">
        <v>547</v>
      </c>
      <c r="C57" s="1" t="s">
        <v>437</v>
      </c>
      <c r="D57" s="299">
        <v>54.22</v>
      </c>
      <c r="E57" s="3">
        <v>5.4219999999999997E-2</v>
      </c>
    </row>
    <row r="58" spans="1:5" ht="12.75" customHeight="1" x14ac:dyDescent="0.2">
      <c r="A58" s="1" t="s">
        <v>548</v>
      </c>
      <c r="B58" s="2" t="s">
        <v>549</v>
      </c>
      <c r="C58" s="1" t="s">
        <v>437</v>
      </c>
      <c r="D58" s="299">
        <v>55.75</v>
      </c>
      <c r="E58" s="3">
        <v>5.5750000000000001E-2</v>
      </c>
    </row>
    <row r="59" spans="1:5" ht="12.75" customHeight="1" x14ac:dyDescent="0.2">
      <c r="A59" s="1" t="s">
        <v>550</v>
      </c>
      <c r="B59" s="2" t="s">
        <v>551</v>
      </c>
      <c r="C59" s="1" t="s">
        <v>437</v>
      </c>
      <c r="D59" s="299">
        <v>55.64</v>
      </c>
      <c r="E59" s="3">
        <v>5.5640000000000002E-2</v>
      </c>
    </row>
    <row r="60" spans="1:5" ht="12.75" customHeight="1" x14ac:dyDescent="0.2">
      <c r="A60" s="1" t="s">
        <v>552</v>
      </c>
      <c r="B60" s="2" t="s">
        <v>553</v>
      </c>
      <c r="C60" s="1" t="s">
        <v>437</v>
      </c>
      <c r="D60" s="299">
        <v>172.66</v>
      </c>
      <c r="E60" s="3">
        <v>0.17266000000000001</v>
      </c>
    </row>
    <row r="61" spans="1:5" ht="12.75" customHeight="1" x14ac:dyDescent="0.2">
      <c r="A61" s="1" t="s">
        <v>554</v>
      </c>
      <c r="B61" s="2" t="s">
        <v>555</v>
      </c>
      <c r="C61" s="1" t="s">
        <v>556</v>
      </c>
      <c r="D61" s="299">
        <v>537.25</v>
      </c>
      <c r="E61" s="3">
        <v>0.53725000000000001</v>
      </c>
    </row>
    <row r="62" spans="1:5" ht="12.75" customHeight="1" x14ac:dyDescent="0.2">
      <c r="A62" s="1" t="s">
        <v>557</v>
      </c>
      <c r="B62" s="2" t="s">
        <v>558</v>
      </c>
      <c r="C62" s="1" t="s">
        <v>437</v>
      </c>
      <c r="D62" s="299">
        <v>1317.72</v>
      </c>
      <c r="E62" s="3">
        <v>1.31772</v>
      </c>
    </row>
    <row r="63" spans="1:5" ht="12.75" customHeight="1" x14ac:dyDescent="0.2">
      <c r="A63" s="1" t="s">
        <v>559</v>
      </c>
      <c r="B63" s="2" t="s">
        <v>560</v>
      </c>
      <c r="C63" s="1" t="s">
        <v>437</v>
      </c>
      <c r="D63" s="299">
        <v>297.72000000000003</v>
      </c>
      <c r="E63" s="3">
        <v>0.29771999999999998</v>
      </c>
    </row>
    <row r="64" spans="1:5" ht="12.75" customHeight="1" x14ac:dyDescent="0.2">
      <c r="A64" s="1" t="s">
        <v>561</v>
      </c>
      <c r="B64" s="2" t="s">
        <v>562</v>
      </c>
      <c r="C64" s="1" t="s">
        <v>437</v>
      </c>
      <c r="D64" s="299">
        <v>354.98</v>
      </c>
      <c r="E64" s="3">
        <v>0.35498000000000002</v>
      </c>
    </row>
    <row r="65" spans="1:5" ht="12.75" customHeight="1" x14ac:dyDescent="0.2">
      <c r="A65" s="1" t="s">
        <v>563</v>
      </c>
      <c r="B65" s="2" t="s">
        <v>564</v>
      </c>
      <c r="C65" s="1" t="s">
        <v>492</v>
      </c>
      <c r="D65" s="299">
        <v>636.29999999999995</v>
      </c>
      <c r="E65" s="4">
        <v>0.63629999999999998</v>
      </c>
    </row>
    <row r="66" spans="1:5" ht="12.75" customHeight="1" x14ac:dyDescent="0.2">
      <c r="A66" s="1" t="s">
        <v>565</v>
      </c>
      <c r="B66" s="2" t="s">
        <v>566</v>
      </c>
      <c r="C66" s="1" t="s">
        <v>502</v>
      </c>
      <c r="D66" s="299">
        <v>389.79</v>
      </c>
      <c r="E66" s="3">
        <v>0.38979000000000003</v>
      </c>
    </row>
    <row r="67" spans="1:5" ht="12.75" customHeight="1" x14ac:dyDescent="0.2">
      <c r="A67" s="1" t="s">
        <v>567</v>
      </c>
      <c r="B67" s="2" t="s">
        <v>568</v>
      </c>
      <c r="C67" s="1" t="s">
        <v>502</v>
      </c>
      <c r="D67" s="299">
        <v>174.48</v>
      </c>
      <c r="E67" s="3">
        <v>0.17448</v>
      </c>
    </row>
    <row r="68" spans="1:5" ht="12.75" customHeight="1" x14ac:dyDescent="0.2">
      <c r="A68" s="1" t="s">
        <v>569</v>
      </c>
      <c r="B68" s="2" t="s">
        <v>570</v>
      </c>
      <c r="C68" s="1" t="s">
        <v>492</v>
      </c>
      <c r="D68" s="299">
        <v>511.83</v>
      </c>
      <c r="E68" s="3">
        <v>0.51183000000000001</v>
      </c>
    </row>
    <row r="69" spans="1:5" ht="12.75" customHeight="1" x14ac:dyDescent="0.2">
      <c r="A69" s="1" t="s">
        <v>571</v>
      </c>
      <c r="B69" s="2" t="s">
        <v>572</v>
      </c>
      <c r="C69" s="1" t="s">
        <v>492</v>
      </c>
      <c r="D69" s="299">
        <v>312.05</v>
      </c>
      <c r="E69" s="3">
        <v>0.31204999999999999</v>
      </c>
    </row>
    <row r="70" spans="1:5" ht="12.75" customHeight="1" x14ac:dyDescent="0.2">
      <c r="A70" s="1" t="s">
        <v>573</v>
      </c>
      <c r="B70" s="2" t="s">
        <v>574</v>
      </c>
      <c r="C70" s="1" t="s">
        <v>502</v>
      </c>
      <c r="D70" s="299">
        <v>73.36</v>
      </c>
      <c r="E70" s="3">
        <v>7.3359999999999995E-2</v>
      </c>
    </row>
    <row r="71" spans="1:5" ht="12.75" customHeight="1" x14ac:dyDescent="0.2">
      <c r="A71" s="1" t="s">
        <v>575</v>
      </c>
      <c r="B71" s="2" t="s">
        <v>576</v>
      </c>
      <c r="C71" s="1" t="s">
        <v>502</v>
      </c>
      <c r="D71" s="299">
        <v>731.99</v>
      </c>
      <c r="E71" s="3">
        <v>0.73199000000000003</v>
      </c>
    </row>
    <row r="72" spans="1:5" ht="12.75" customHeight="1" x14ac:dyDescent="0.2">
      <c r="A72" s="1" t="s">
        <v>577</v>
      </c>
      <c r="B72" s="2" t="s">
        <v>578</v>
      </c>
      <c r="C72" s="1" t="s">
        <v>579</v>
      </c>
      <c r="D72" s="299">
        <v>96.6</v>
      </c>
      <c r="E72" s="4">
        <v>9.6600000000000005E-2</v>
      </c>
    </row>
    <row r="73" spans="1:5" ht="12.75" customHeight="1" x14ac:dyDescent="0.2">
      <c r="A73" s="1" t="s">
        <v>580</v>
      </c>
      <c r="B73" s="2" t="s">
        <v>581</v>
      </c>
      <c r="C73" s="1" t="s">
        <v>579</v>
      </c>
      <c r="D73" s="299">
        <v>66.19</v>
      </c>
      <c r="E73" s="3">
        <v>6.6189999999999999E-2</v>
      </c>
    </row>
    <row r="74" spans="1:5" ht="12.75" customHeight="1" x14ac:dyDescent="0.2">
      <c r="A74" s="1" t="s">
        <v>582</v>
      </c>
      <c r="B74" s="2" t="s">
        <v>583</v>
      </c>
      <c r="C74" s="1" t="s">
        <v>579</v>
      </c>
      <c r="D74" s="299">
        <v>34.51</v>
      </c>
      <c r="E74" s="3">
        <v>3.4509999999999999E-2</v>
      </c>
    </row>
    <row r="75" spans="1:5" ht="12.75" customHeight="1" x14ac:dyDescent="0.2">
      <c r="A75" s="1" t="s">
        <v>584</v>
      </c>
      <c r="B75" s="2" t="s">
        <v>585</v>
      </c>
      <c r="C75" s="1" t="s">
        <v>502</v>
      </c>
      <c r="D75" s="299">
        <v>284.18</v>
      </c>
      <c r="E75" s="3">
        <v>0.28417999999999999</v>
      </c>
    </row>
    <row r="76" spans="1:5" ht="12.75" customHeight="1" x14ac:dyDescent="0.2">
      <c r="A76" s="1" t="s">
        <v>586</v>
      </c>
      <c r="B76" s="2" t="s">
        <v>587</v>
      </c>
      <c r="C76" s="1" t="s">
        <v>502</v>
      </c>
      <c r="D76" s="299">
        <v>162.47999999999999</v>
      </c>
      <c r="E76" s="3">
        <v>0.16248000000000001</v>
      </c>
    </row>
    <row r="77" spans="1:5" ht="12.75" customHeight="1" x14ac:dyDescent="0.2">
      <c r="A77" s="1" t="s">
        <v>588</v>
      </c>
      <c r="B77" s="2" t="s">
        <v>589</v>
      </c>
      <c r="C77" s="1" t="s">
        <v>502</v>
      </c>
      <c r="D77" s="299">
        <v>176.58</v>
      </c>
      <c r="E77" s="3">
        <v>0.17657999999999999</v>
      </c>
    </row>
    <row r="78" spans="1:5" ht="12.75" customHeight="1" x14ac:dyDescent="0.2">
      <c r="A78" s="1" t="s">
        <v>590</v>
      </c>
      <c r="B78" s="2" t="s">
        <v>591</v>
      </c>
      <c r="C78" s="1" t="s">
        <v>502</v>
      </c>
      <c r="D78" s="299">
        <v>249.12</v>
      </c>
      <c r="E78" s="3">
        <v>0.24912000000000001</v>
      </c>
    </row>
    <row r="79" spans="1:5" ht="12.75" customHeight="1" x14ac:dyDescent="0.2">
      <c r="A79" s="6" t="s">
        <v>592</v>
      </c>
      <c r="B79" s="2" t="s">
        <v>593</v>
      </c>
      <c r="C79" s="1" t="s">
        <v>594</v>
      </c>
      <c r="D79" s="299">
        <v>92.85</v>
      </c>
      <c r="E79" s="3">
        <v>9.2850000000000002E-2</v>
      </c>
    </row>
    <row r="80" spans="1:5" ht="12.75" customHeight="1" x14ac:dyDescent="0.2">
      <c r="A80" s="6" t="s">
        <v>595</v>
      </c>
      <c r="B80" s="2" t="s">
        <v>596</v>
      </c>
      <c r="C80" s="1" t="s">
        <v>594</v>
      </c>
      <c r="D80" s="299">
        <v>312.08999999999997</v>
      </c>
      <c r="E80" s="3">
        <v>0.31208999999999998</v>
      </c>
    </row>
    <row r="81" spans="1:5" ht="12.75" customHeight="1" x14ac:dyDescent="0.2">
      <c r="A81" s="6" t="s">
        <v>597</v>
      </c>
      <c r="B81" s="2" t="s">
        <v>578</v>
      </c>
      <c r="C81" s="1" t="s">
        <v>594</v>
      </c>
      <c r="D81" s="299">
        <v>282.2</v>
      </c>
      <c r="E81" s="4">
        <v>0.28220000000000001</v>
      </c>
    </row>
    <row r="82" spans="1:5" ht="12.75" customHeight="1" x14ac:dyDescent="0.2">
      <c r="A82" s="6" t="s">
        <v>598</v>
      </c>
      <c r="B82" s="2" t="s">
        <v>599</v>
      </c>
      <c r="C82" s="1" t="s">
        <v>594</v>
      </c>
      <c r="D82" s="299">
        <v>274.35000000000002</v>
      </c>
      <c r="E82" s="3">
        <v>0.27434999999999998</v>
      </c>
    </row>
    <row r="83" spans="1:5" ht="12.75" customHeight="1" x14ac:dyDescent="0.2">
      <c r="A83" s="6" t="s">
        <v>600</v>
      </c>
      <c r="B83" s="2" t="s">
        <v>601</v>
      </c>
      <c r="C83" s="1" t="s">
        <v>594</v>
      </c>
      <c r="D83" s="299">
        <v>161.77000000000001</v>
      </c>
      <c r="E83" s="3">
        <v>0.16177</v>
      </c>
    </row>
    <row r="84" spans="1:5" ht="12.75" customHeight="1" x14ac:dyDescent="0.2">
      <c r="A84" s="6" t="s">
        <v>602</v>
      </c>
      <c r="B84" s="2" t="s">
        <v>603</v>
      </c>
      <c r="C84" s="1" t="s">
        <v>594</v>
      </c>
      <c r="D84" s="299">
        <v>227.38</v>
      </c>
      <c r="E84" s="3">
        <v>0.22738</v>
      </c>
    </row>
    <row r="85" spans="1:5" ht="12.75" customHeight="1" x14ac:dyDescent="0.2">
      <c r="A85" s="6" t="s">
        <v>604</v>
      </c>
      <c r="B85" s="2" t="s">
        <v>605</v>
      </c>
      <c r="C85" s="1" t="s">
        <v>606</v>
      </c>
      <c r="D85" s="299">
        <v>147.72</v>
      </c>
      <c r="E85" s="3">
        <v>0.14771999999999999</v>
      </c>
    </row>
    <row r="86" spans="1:5" ht="12.75" customHeight="1" x14ac:dyDescent="0.2">
      <c r="A86" s="6" t="s">
        <v>607</v>
      </c>
      <c r="B86" s="2" t="s">
        <v>581</v>
      </c>
      <c r="C86" s="1" t="s">
        <v>673</v>
      </c>
      <c r="D86" s="299">
        <v>116.64</v>
      </c>
      <c r="E86" s="3">
        <v>0.11663999999999999</v>
      </c>
    </row>
    <row r="87" spans="1:5" ht="12.75" customHeight="1" x14ac:dyDescent="0.2">
      <c r="A87" s="6" t="s">
        <v>608</v>
      </c>
      <c r="B87" s="2" t="s">
        <v>578</v>
      </c>
      <c r="C87" s="1" t="s">
        <v>673</v>
      </c>
      <c r="D87" s="299">
        <v>79.23</v>
      </c>
      <c r="E87" s="3">
        <v>7.9229999999999995E-2</v>
      </c>
    </row>
    <row r="88" spans="1:5" ht="12.75" customHeight="1" x14ac:dyDescent="0.2">
      <c r="A88" s="6" t="s">
        <v>609</v>
      </c>
      <c r="B88" s="2" t="s">
        <v>596</v>
      </c>
      <c r="C88" s="1" t="s">
        <v>673</v>
      </c>
      <c r="D88" s="299">
        <v>86.35</v>
      </c>
      <c r="E88" s="3">
        <v>8.6349999999999996E-2</v>
      </c>
    </row>
    <row r="89" spans="1:5" ht="12.75" customHeight="1" x14ac:dyDescent="0.2">
      <c r="A89" s="6" t="s">
        <v>610</v>
      </c>
      <c r="B89" s="2" t="s">
        <v>601</v>
      </c>
      <c r="C89" s="1" t="s">
        <v>673</v>
      </c>
      <c r="D89" s="299">
        <v>382.07</v>
      </c>
      <c r="E89" s="3">
        <v>0.38207000000000002</v>
      </c>
    </row>
    <row r="90" spans="1:5" ht="12.75" customHeight="1" x14ac:dyDescent="0.2">
      <c r="A90" s="6" t="s">
        <v>611</v>
      </c>
      <c r="B90" s="2" t="s">
        <v>603</v>
      </c>
      <c r="C90" s="1" t="s">
        <v>673</v>
      </c>
      <c r="D90" s="299">
        <v>132.59</v>
      </c>
      <c r="E90" s="3">
        <v>0.13259000000000001</v>
      </c>
    </row>
    <row r="91" spans="1:5" ht="12.75" customHeight="1" x14ac:dyDescent="0.2">
      <c r="A91" s="6" t="s">
        <v>612</v>
      </c>
      <c r="B91" s="2" t="s">
        <v>599</v>
      </c>
      <c r="C91" s="1" t="s">
        <v>673</v>
      </c>
      <c r="D91" s="299">
        <v>147.88</v>
      </c>
      <c r="E91" s="3">
        <v>0.14788000000000001</v>
      </c>
    </row>
    <row r="92" spans="1:5" ht="12.75" customHeight="1" x14ac:dyDescent="0.2">
      <c r="A92" s="6" t="s">
        <v>613</v>
      </c>
      <c r="B92" s="2" t="s">
        <v>674</v>
      </c>
      <c r="C92" s="1" t="s">
        <v>675</v>
      </c>
      <c r="D92" s="299">
        <v>46.8</v>
      </c>
      <c r="E92" s="4">
        <v>4.6800000000000001E-2</v>
      </c>
    </row>
    <row r="93" spans="1:5" ht="12.75" customHeight="1" x14ac:dyDescent="0.2">
      <c r="A93" s="6" t="s">
        <v>614</v>
      </c>
      <c r="B93" s="2" t="s">
        <v>615</v>
      </c>
      <c r="C93" s="1" t="s">
        <v>437</v>
      </c>
      <c r="D93" s="299">
        <v>59.59</v>
      </c>
      <c r="E93" s="3">
        <v>5.9589999999999997E-2</v>
      </c>
    </row>
    <row r="94" spans="1:5" ht="12.75" customHeight="1" x14ac:dyDescent="0.2">
      <c r="A94" s="6" t="s">
        <v>616</v>
      </c>
      <c r="B94" s="2" t="s">
        <v>617</v>
      </c>
      <c r="C94" s="1" t="s">
        <v>618</v>
      </c>
      <c r="D94" s="299">
        <v>179.72</v>
      </c>
      <c r="E94" s="3">
        <v>0.17971999999999999</v>
      </c>
    </row>
    <row r="95" spans="1:5" ht="12.75" customHeight="1" x14ac:dyDescent="0.2">
      <c r="A95" s="6" t="s">
        <v>619</v>
      </c>
      <c r="B95" s="2" t="s">
        <v>599</v>
      </c>
      <c r="C95" s="1" t="s">
        <v>620</v>
      </c>
      <c r="D95" s="299">
        <v>376.31</v>
      </c>
      <c r="E95" s="3">
        <v>0.37630999999999998</v>
      </c>
    </row>
    <row r="96" spans="1:5" ht="12.75" customHeight="1" x14ac:dyDescent="0.2">
      <c r="A96" s="6" t="s">
        <v>621</v>
      </c>
      <c r="B96" s="2" t="s">
        <v>622</v>
      </c>
      <c r="C96" s="1" t="s">
        <v>620</v>
      </c>
      <c r="D96" s="299">
        <v>467.82</v>
      </c>
      <c r="E96" s="3">
        <v>0.46782000000000001</v>
      </c>
    </row>
    <row r="97" spans="1:5" ht="12.75" customHeight="1" x14ac:dyDescent="0.2">
      <c r="A97" s="6" t="s">
        <v>623</v>
      </c>
      <c r="B97" s="2" t="s">
        <v>603</v>
      </c>
      <c r="C97" s="1" t="s">
        <v>624</v>
      </c>
      <c r="D97" s="299">
        <v>536.09</v>
      </c>
      <c r="E97" s="3">
        <v>0.53608999999999996</v>
      </c>
    </row>
    <row r="98" spans="1:5" ht="12.75" customHeight="1" x14ac:dyDescent="0.2">
      <c r="A98" s="6" t="s">
        <v>625</v>
      </c>
      <c r="B98" s="2" t="s">
        <v>601</v>
      </c>
      <c r="C98" s="1" t="s">
        <v>624</v>
      </c>
      <c r="D98" s="299">
        <v>392.72</v>
      </c>
      <c r="E98" s="3">
        <v>0.39272000000000001</v>
      </c>
    </row>
    <row r="99" spans="1:5" ht="12.75" customHeight="1" x14ac:dyDescent="0.2">
      <c r="A99" s="6" t="s">
        <v>626</v>
      </c>
      <c r="B99" s="2" t="s">
        <v>596</v>
      </c>
      <c r="C99" s="1" t="s">
        <v>620</v>
      </c>
      <c r="D99" s="299">
        <v>300.07</v>
      </c>
      <c r="E99" s="3">
        <v>0.30007</v>
      </c>
    </row>
    <row r="100" spans="1:5" ht="12.75" customHeight="1" x14ac:dyDescent="0.2">
      <c r="A100" s="6" t="s">
        <v>627</v>
      </c>
      <c r="B100" s="2" t="s">
        <v>578</v>
      </c>
      <c r="C100" s="1" t="s">
        <v>618</v>
      </c>
      <c r="D100" s="299">
        <v>142.52000000000001</v>
      </c>
      <c r="E100" s="3">
        <v>0.14252000000000001</v>
      </c>
    </row>
    <row r="101" spans="1:5" ht="12.75" customHeight="1" x14ac:dyDescent="0.2">
      <c r="A101" s="6" t="s">
        <v>628</v>
      </c>
      <c r="B101" s="2" t="s">
        <v>629</v>
      </c>
      <c r="C101" s="1" t="s">
        <v>618</v>
      </c>
      <c r="D101" s="299">
        <v>347.72</v>
      </c>
      <c r="E101" s="3">
        <v>0.34771999999999997</v>
      </c>
    </row>
    <row r="102" spans="1:5" ht="12.75" customHeight="1" x14ac:dyDescent="0.2">
      <c r="A102" s="6" t="s">
        <v>630</v>
      </c>
      <c r="B102" s="2" t="s">
        <v>631</v>
      </c>
      <c r="C102" s="1" t="s">
        <v>618</v>
      </c>
      <c r="D102" s="299">
        <v>398.62</v>
      </c>
      <c r="E102" s="3">
        <v>0.39861999999999997</v>
      </c>
    </row>
    <row r="103" spans="1:5" ht="12.75" customHeight="1" x14ac:dyDescent="0.2">
      <c r="A103" s="460" t="s">
        <v>632</v>
      </c>
      <c r="B103" s="346"/>
      <c r="C103" s="347"/>
      <c r="D103" s="300">
        <f t="shared" ref="D103:E103" si="0">SUM(D3:D102)</f>
        <v>56827.819999999985</v>
      </c>
      <c r="E103" s="298">
        <f t="shared" si="0"/>
        <v>56.827820000000003</v>
      </c>
    </row>
    <row r="104" spans="1:5" ht="12.75" customHeight="1" x14ac:dyDescent="0.2"/>
    <row r="105" spans="1:5" ht="12.75" customHeight="1" x14ac:dyDescent="0.2"/>
    <row r="106" spans="1:5" ht="12.75" customHeight="1" x14ac:dyDescent="0.2"/>
    <row r="107" spans="1:5" ht="12.75" customHeight="1" x14ac:dyDescent="0.2"/>
    <row r="108" spans="1:5" ht="12.75" customHeight="1" x14ac:dyDescent="0.2"/>
    <row r="109" spans="1:5" ht="12.75" customHeight="1" x14ac:dyDescent="0.2"/>
    <row r="110" spans="1:5" ht="12.75" customHeight="1" x14ac:dyDescent="0.2"/>
    <row r="111" spans="1:5" ht="12.75" customHeight="1" x14ac:dyDescent="0.2"/>
    <row r="112" spans="1:5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mergeCells count="2">
    <mergeCell ref="A1:E1"/>
    <mergeCell ref="A103:C103"/>
  </mergeCells>
  <printOptions horizontalCentered="1"/>
  <pageMargins left="0.78740157480314965" right="0.78740157480314965" top="1.7716535433070868" bottom="0.78740157480314965" header="0" footer="0"/>
  <pageSetup paperSize="9" scale="70" fitToHeight="0" orientation="portrait" r:id="rId1"/>
  <headerFooter>
    <oddHeader>&amp;R&amp;G</oddHeader>
    <oddFooter>&amp;CPágina &amp;P de &amp;N&amp;ROmar Cardoso Rosa Filho
Engenheiro Civil - CREA 14.476/D-DF</oddFoot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B3D513-506C-41E8-B6E8-5C64539C0F1A}">
  <dimension ref="A1:M130"/>
  <sheetViews>
    <sheetView view="pageBreakPreview" zoomScaleNormal="100" zoomScaleSheetLayoutView="100" workbookViewId="0">
      <selection activeCell="Q36" sqref="Q36"/>
    </sheetView>
  </sheetViews>
  <sheetFormatPr defaultColWidth="9.33203125" defaultRowHeight="12.75" x14ac:dyDescent="0.2"/>
  <cols>
    <col min="1" max="1" width="5" style="301" bestFit="1" customWidth="1"/>
    <col min="2" max="3" width="40.83203125" style="301" customWidth="1"/>
    <col min="4" max="5" width="15.1640625" style="301" customWidth="1"/>
    <col min="6" max="6" width="7.33203125" style="301" customWidth="1"/>
    <col min="7" max="8" width="14.33203125" style="301" hidden="1" customWidth="1"/>
    <col min="9" max="13" width="14.33203125" style="301" customWidth="1"/>
    <col min="14" max="16384" width="9.33203125" style="301"/>
  </cols>
  <sheetData>
    <row r="1" spans="1:13" x14ac:dyDescent="0.2">
      <c r="A1" s="469" t="s">
        <v>773</v>
      </c>
      <c r="B1" s="470"/>
      <c r="C1" s="470"/>
      <c r="D1" s="470"/>
      <c r="E1" s="470"/>
      <c r="F1" s="470"/>
      <c r="G1" s="470"/>
      <c r="H1" s="470"/>
      <c r="I1" s="470"/>
      <c r="J1" s="470"/>
      <c r="K1" s="470"/>
      <c r="L1" s="470"/>
      <c r="M1" s="471"/>
    </row>
    <row r="2" spans="1:13" ht="38.25" x14ac:dyDescent="0.2">
      <c r="A2" s="472" t="s">
        <v>427</v>
      </c>
      <c r="B2" s="302" t="s">
        <v>677</v>
      </c>
      <c r="C2" s="302" t="s">
        <v>429</v>
      </c>
      <c r="D2" s="302" t="s">
        <v>678</v>
      </c>
      <c r="E2" s="302" t="s">
        <v>679</v>
      </c>
      <c r="F2" s="303" t="s">
        <v>680</v>
      </c>
      <c r="G2" s="302" t="s">
        <v>681</v>
      </c>
      <c r="H2" s="302" t="s">
        <v>682</v>
      </c>
      <c r="I2" s="302" t="s">
        <v>683</v>
      </c>
      <c r="J2" s="302" t="s">
        <v>684</v>
      </c>
      <c r="K2" s="302" t="s">
        <v>685</v>
      </c>
      <c r="L2" s="302" t="s">
        <v>686</v>
      </c>
      <c r="M2" s="473" t="s">
        <v>687</v>
      </c>
    </row>
    <row r="3" spans="1:13" x14ac:dyDescent="0.2">
      <c r="A3" s="474" t="s">
        <v>432</v>
      </c>
      <c r="B3" s="304" t="s">
        <v>487</v>
      </c>
      <c r="C3" s="304" t="s">
        <v>437</v>
      </c>
      <c r="D3" s="305">
        <v>1912.04</v>
      </c>
      <c r="E3" s="306">
        <f>ROUND(D3/1000,5)</f>
        <v>1.91204</v>
      </c>
      <c r="F3" s="307">
        <v>4</v>
      </c>
      <c r="G3" s="305" t="e">
        <f>ROUND(#REF!*D3,2)</f>
        <v>#REF!</v>
      </c>
      <c r="H3" s="306" t="e">
        <f>ROUND(#REF!*E3,5)</f>
        <v>#REF!</v>
      </c>
      <c r="I3" s="317">
        <v>7.6481599999999998</v>
      </c>
      <c r="J3" s="317">
        <v>7.6481599999999998</v>
      </c>
      <c r="K3" s="317">
        <v>7.6481599999999998</v>
      </c>
      <c r="L3" s="317">
        <v>7.6481599999999998</v>
      </c>
      <c r="M3" s="475">
        <v>7.6481599999999998</v>
      </c>
    </row>
    <row r="4" spans="1:13" x14ac:dyDescent="0.2">
      <c r="A4" s="474" t="s">
        <v>439</v>
      </c>
      <c r="B4" s="304" t="s">
        <v>496</v>
      </c>
      <c r="C4" s="304" t="s">
        <v>688</v>
      </c>
      <c r="D4" s="305">
        <v>674.28</v>
      </c>
      <c r="E4" s="306">
        <f t="shared" ref="E4:E77" si="0">ROUND(D4/1000,5)</f>
        <v>0.67427999999999999</v>
      </c>
      <c r="F4" s="307">
        <v>4</v>
      </c>
      <c r="G4" s="305" t="e">
        <f>ROUND(#REF!*D4,2)</f>
        <v>#REF!</v>
      </c>
      <c r="H4" s="306" t="e">
        <f>ROUND(#REF!*E4,5)</f>
        <v>#REF!</v>
      </c>
      <c r="I4" s="306"/>
      <c r="J4" s="306"/>
      <c r="K4" s="310">
        <v>2.69712</v>
      </c>
      <c r="L4" s="306"/>
      <c r="M4" s="476"/>
    </row>
    <row r="5" spans="1:13" x14ac:dyDescent="0.2">
      <c r="A5" s="474" t="s">
        <v>441</v>
      </c>
      <c r="B5" s="304" t="s">
        <v>689</v>
      </c>
      <c r="C5" s="304" t="s">
        <v>502</v>
      </c>
      <c r="D5" s="305">
        <v>778.42</v>
      </c>
      <c r="E5" s="306">
        <f t="shared" si="0"/>
        <v>0.77842</v>
      </c>
      <c r="F5" s="307">
        <v>4</v>
      </c>
      <c r="G5" s="305" t="e">
        <f>ROUND(#REF!*D5,2)</f>
        <v>#REF!</v>
      </c>
      <c r="H5" s="306" t="e">
        <f>ROUND(#REF!*E5,5)</f>
        <v>#REF!</v>
      </c>
      <c r="I5" s="306"/>
      <c r="J5" s="306"/>
      <c r="K5" s="306"/>
      <c r="L5" s="320">
        <v>3.11368</v>
      </c>
      <c r="M5" s="476"/>
    </row>
    <row r="6" spans="1:13" x14ac:dyDescent="0.2">
      <c r="A6" s="474" t="s">
        <v>443</v>
      </c>
      <c r="B6" s="304" t="s">
        <v>690</v>
      </c>
      <c r="C6" s="304" t="s">
        <v>502</v>
      </c>
      <c r="D6" s="305">
        <v>170.97</v>
      </c>
      <c r="E6" s="306">
        <f t="shared" si="0"/>
        <v>0.17097000000000001</v>
      </c>
      <c r="F6" s="307">
        <v>2</v>
      </c>
      <c r="G6" s="305" t="e">
        <f>ROUND(#REF!*D6,2)</f>
        <v>#REF!</v>
      </c>
      <c r="H6" s="306" t="e">
        <f>ROUND(#REF!*E6,5)</f>
        <v>#REF!</v>
      </c>
      <c r="I6" s="306"/>
      <c r="J6" s="306"/>
      <c r="K6" s="306"/>
      <c r="L6" s="320">
        <v>0.34194000000000002</v>
      </c>
      <c r="M6" s="476"/>
    </row>
    <row r="7" spans="1:13" x14ac:dyDescent="0.2">
      <c r="A7" s="474" t="s">
        <v>445</v>
      </c>
      <c r="B7" s="304" t="s">
        <v>566</v>
      </c>
      <c r="C7" s="304" t="s">
        <v>502</v>
      </c>
      <c r="D7" s="305">
        <v>389.79</v>
      </c>
      <c r="E7" s="306">
        <f t="shared" si="0"/>
        <v>0.38979000000000003</v>
      </c>
      <c r="F7" s="307">
        <v>2</v>
      </c>
      <c r="G7" s="305" t="e">
        <f>ROUND(#REF!*D7,2)</f>
        <v>#REF!</v>
      </c>
      <c r="H7" s="306" t="e">
        <f>ROUND(#REF!*E7,5)</f>
        <v>#REF!</v>
      </c>
      <c r="I7" s="306"/>
      <c r="J7" s="306"/>
      <c r="K7" s="306"/>
      <c r="L7" s="320">
        <v>0.77958000000000005</v>
      </c>
      <c r="M7" s="476"/>
    </row>
    <row r="8" spans="1:13" x14ac:dyDescent="0.2">
      <c r="A8" s="474" t="s">
        <v>447</v>
      </c>
      <c r="B8" s="304" t="s">
        <v>483</v>
      </c>
      <c r="C8" s="304" t="s">
        <v>691</v>
      </c>
      <c r="D8" s="305">
        <v>3599.96</v>
      </c>
      <c r="E8" s="306">
        <f t="shared" si="0"/>
        <v>3.5999599999999998</v>
      </c>
      <c r="F8" s="307">
        <v>4</v>
      </c>
      <c r="G8" s="305" t="e">
        <f>ROUND(#REF!*D8,2)</f>
        <v>#REF!</v>
      </c>
      <c r="H8" s="306" t="e">
        <f>ROUND(#REF!*E8,5)</f>
        <v>#REF!</v>
      </c>
      <c r="I8" s="306"/>
      <c r="J8" s="318">
        <v>14.399839999999999</v>
      </c>
      <c r="K8" s="306"/>
      <c r="L8" s="318">
        <v>14.399839999999999</v>
      </c>
      <c r="M8" s="476"/>
    </row>
    <row r="9" spans="1:13" x14ac:dyDescent="0.2">
      <c r="A9" s="474" t="s">
        <v>449</v>
      </c>
      <c r="B9" s="304" t="s">
        <v>433</v>
      </c>
      <c r="C9" s="304" t="s">
        <v>434</v>
      </c>
      <c r="D9" s="305">
        <v>399.73</v>
      </c>
      <c r="E9" s="306">
        <f t="shared" si="0"/>
        <v>0.39972999999999997</v>
      </c>
      <c r="F9" s="307">
        <v>2</v>
      </c>
      <c r="G9" s="305" t="e">
        <f>ROUND(#REF!*D9,2)</f>
        <v>#REF!</v>
      </c>
      <c r="H9" s="306" t="e">
        <f>ROUND(#REF!*E9,5)</f>
        <v>#REF!</v>
      </c>
      <c r="I9" s="306"/>
      <c r="J9" s="309">
        <v>0.79945999999999995</v>
      </c>
      <c r="K9" s="306"/>
      <c r="L9" s="306"/>
      <c r="M9" s="476"/>
    </row>
    <row r="10" spans="1:13" x14ac:dyDescent="0.2">
      <c r="A10" s="474" t="s">
        <v>451</v>
      </c>
      <c r="B10" s="304" t="s">
        <v>433</v>
      </c>
      <c r="C10" s="304" t="s">
        <v>437</v>
      </c>
      <c r="D10" s="305">
        <v>5220.8</v>
      </c>
      <c r="E10" s="306">
        <f t="shared" si="0"/>
        <v>5.2207999999999997</v>
      </c>
      <c r="F10" s="307">
        <v>4</v>
      </c>
      <c r="G10" s="305" t="e">
        <f>ROUND(#REF!*D10,2)</f>
        <v>#REF!</v>
      </c>
      <c r="H10" s="306" t="e">
        <f>ROUND(#REF!*E10,5)</f>
        <v>#REF!</v>
      </c>
      <c r="I10" s="317">
        <v>20.883199999999999</v>
      </c>
      <c r="J10" s="317">
        <v>20.883199999999999</v>
      </c>
      <c r="K10" s="317">
        <v>20.883199999999999</v>
      </c>
      <c r="L10" s="317">
        <v>20.883199999999999</v>
      </c>
      <c r="M10" s="475">
        <v>20.883199999999999</v>
      </c>
    </row>
    <row r="11" spans="1:13" x14ac:dyDescent="0.2">
      <c r="A11" s="474" t="s">
        <v>453</v>
      </c>
      <c r="B11" s="304" t="s">
        <v>433</v>
      </c>
      <c r="C11" s="304" t="s">
        <v>692</v>
      </c>
      <c r="D11" s="305">
        <v>792.5</v>
      </c>
      <c r="E11" s="306">
        <f t="shared" si="0"/>
        <v>0.79249999999999998</v>
      </c>
      <c r="F11" s="307">
        <v>2</v>
      </c>
      <c r="G11" s="305" t="e">
        <f>ROUND(#REF!*D11,2)</f>
        <v>#REF!</v>
      </c>
      <c r="H11" s="306" t="e">
        <f>ROUND(#REF!*E11,5)</f>
        <v>#REF!</v>
      </c>
      <c r="I11" s="306"/>
      <c r="J11" s="306"/>
      <c r="K11" s="306"/>
      <c r="L11" s="320">
        <v>1.585</v>
      </c>
      <c r="M11" s="476"/>
    </row>
    <row r="12" spans="1:13" x14ac:dyDescent="0.2">
      <c r="A12" s="474" t="s">
        <v>455</v>
      </c>
      <c r="B12" s="304" t="s">
        <v>435</v>
      </c>
      <c r="C12" s="304" t="s">
        <v>436</v>
      </c>
      <c r="D12" s="305">
        <v>129.03</v>
      </c>
      <c r="E12" s="306">
        <f t="shared" si="0"/>
        <v>0.12903000000000001</v>
      </c>
      <c r="F12" s="307">
        <v>2</v>
      </c>
      <c r="G12" s="305" t="e">
        <f>ROUND(#REF!*D12,2)</f>
        <v>#REF!</v>
      </c>
      <c r="H12" s="306" t="e">
        <f>ROUND(#REF!*E12,5)</f>
        <v>#REF!</v>
      </c>
      <c r="I12" s="317">
        <v>0.25806000000000001</v>
      </c>
      <c r="J12" s="317">
        <v>0.25806000000000001</v>
      </c>
      <c r="K12" s="317">
        <v>0.25806000000000001</v>
      </c>
      <c r="L12" s="317">
        <v>0.25806000000000001</v>
      </c>
      <c r="M12" s="475">
        <v>0.25806000000000001</v>
      </c>
    </row>
    <row r="13" spans="1:13" x14ac:dyDescent="0.2">
      <c r="A13" s="474" t="s">
        <v>457</v>
      </c>
      <c r="B13" s="304" t="s">
        <v>504</v>
      </c>
      <c r="C13" s="304" t="s">
        <v>505</v>
      </c>
      <c r="D13" s="305">
        <v>2149</v>
      </c>
      <c r="E13" s="306">
        <f t="shared" si="0"/>
        <v>2.149</v>
      </c>
      <c r="F13" s="307">
        <v>4</v>
      </c>
      <c r="G13" s="305" t="e">
        <f>ROUND(#REF!*D13,2)</f>
        <v>#REF!</v>
      </c>
      <c r="H13" s="306" t="e">
        <f>ROUND(#REF!*E13,5)</f>
        <v>#REF!</v>
      </c>
      <c r="I13" s="308">
        <v>8.5960000000000001</v>
      </c>
      <c r="J13" s="306"/>
      <c r="K13" s="308">
        <v>8.5960000000000001</v>
      </c>
      <c r="L13" s="306"/>
      <c r="M13" s="477">
        <v>8.5960000000000001</v>
      </c>
    </row>
    <row r="14" spans="1:13" x14ac:dyDescent="0.2">
      <c r="A14" s="474" t="s">
        <v>459</v>
      </c>
      <c r="B14" s="304" t="s">
        <v>693</v>
      </c>
      <c r="C14" s="304" t="s">
        <v>618</v>
      </c>
      <c r="D14" s="305">
        <v>347.72</v>
      </c>
      <c r="E14" s="306">
        <f t="shared" si="0"/>
        <v>0.34771999999999997</v>
      </c>
      <c r="F14" s="307">
        <v>4</v>
      </c>
      <c r="G14" s="305" t="e">
        <f>ROUND(#REF!*D14,2)</f>
        <v>#REF!</v>
      </c>
      <c r="H14" s="306" t="e">
        <f>ROUND(#REF!*E14,5)</f>
        <v>#REF!</v>
      </c>
      <c r="I14" s="306"/>
      <c r="J14" s="306"/>
      <c r="K14" s="310">
        <v>1.3908799999999999</v>
      </c>
      <c r="L14" s="306"/>
      <c r="M14" s="476"/>
    </row>
    <row r="15" spans="1:13" x14ac:dyDescent="0.2">
      <c r="A15" s="474" t="s">
        <v>461</v>
      </c>
      <c r="B15" s="304" t="s">
        <v>558</v>
      </c>
      <c r="C15" s="304" t="s">
        <v>437</v>
      </c>
      <c r="D15" s="305">
        <v>1317.72</v>
      </c>
      <c r="E15" s="306">
        <f t="shared" si="0"/>
        <v>1.31772</v>
      </c>
      <c r="F15" s="307">
        <v>4</v>
      </c>
      <c r="G15" s="305" t="e">
        <f>ROUND(#REF!*D15,2)</f>
        <v>#REF!</v>
      </c>
      <c r="H15" s="306" t="e">
        <f>ROUND(#REF!*E15,5)</f>
        <v>#REF!</v>
      </c>
      <c r="I15" s="311">
        <v>5.27088</v>
      </c>
      <c r="J15" s="306"/>
      <c r="K15" s="306"/>
      <c r="L15" s="306"/>
      <c r="M15" s="476"/>
    </row>
    <row r="16" spans="1:13" x14ac:dyDescent="0.2">
      <c r="A16" s="474" t="s">
        <v>463</v>
      </c>
      <c r="B16" s="304" t="s">
        <v>444</v>
      </c>
      <c r="C16" s="304" t="s">
        <v>434</v>
      </c>
      <c r="D16" s="305">
        <v>1426.08</v>
      </c>
      <c r="E16" s="306">
        <f t="shared" si="0"/>
        <v>1.42608</v>
      </c>
      <c r="F16" s="307">
        <v>4</v>
      </c>
      <c r="G16" s="305" t="e">
        <f>ROUND(#REF!*D16,2)</f>
        <v>#REF!</v>
      </c>
      <c r="H16" s="306" t="e">
        <f>ROUND(#REF!*E16,5)</f>
        <v>#REF!</v>
      </c>
      <c r="I16" s="306"/>
      <c r="J16" s="309">
        <v>5.7043200000000001</v>
      </c>
      <c r="K16" s="306"/>
      <c r="L16" s="306"/>
      <c r="M16" s="476"/>
    </row>
    <row r="17" spans="1:13" x14ac:dyDescent="0.2">
      <c r="A17" s="474" t="s">
        <v>465</v>
      </c>
      <c r="B17" s="304" t="s">
        <v>694</v>
      </c>
      <c r="C17" s="304" t="s">
        <v>695</v>
      </c>
      <c r="D17" s="305">
        <v>46.8</v>
      </c>
      <c r="E17" s="306">
        <f t="shared" si="0"/>
        <v>4.6800000000000001E-2</v>
      </c>
      <c r="F17" s="307">
        <v>4</v>
      </c>
      <c r="G17" s="305" t="e">
        <f>ROUND(#REF!*D17,2)</f>
        <v>#REF!</v>
      </c>
      <c r="H17" s="306" t="e">
        <f>ROUND(#REF!*E17,5)</f>
        <v>#REF!</v>
      </c>
      <c r="I17" s="311">
        <v>0.18720000000000001</v>
      </c>
      <c r="J17" s="306"/>
      <c r="K17" s="306"/>
      <c r="L17" s="306"/>
      <c r="M17" s="476"/>
    </row>
    <row r="18" spans="1:13" x14ac:dyDescent="0.2">
      <c r="A18" s="474" t="s">
        <v>467</v>
      </c>
      <c r="B18" s="304" t="s">
        <v>599</v>
      </c>
      <c r="C18" s="304" t="s">
        <v>696</v>
      </c>
      <c r="D18" s="305">
        <v>274.35000000000002</v>
      </c>
      <c r="E18" s="306">
        <f t="shared" si="0"/>
        <v>0.27434999999999998</v>
      </c>
      <c r="F18" s="307">
        <v>2</v>
      </c>
      <c r="G18" s="305" t="e">
        <f>ROUND(#REF!*D18,2)</f>
        <v>#REF!</v>
      </c>
      <c r="H18" s="306" t="e">
        <f>ROUND(#REF!*E18,5)</f>
        <v>#REF!</v>
      </c>
      <c r="I18" s="306"/>
      <c r="J18" s="306"/>
      <c r="K18" s="306"/>
      <c r="L18" s="320">
        <v>0.54869999999999997</v>
      </c>
      <c r="M18" s="476"/>
    </row>
    <row r="19" spans="1:13" x14ac:dyDescent="0.2">
      <c r="A19" s="474" t="s">
        <v>469</v>
      </c>
      <c r="B19" s="304" t="s">
        <v>599</v>
      </c>
      <c r="C19" s="304" t="s">
        <v>673</v>
      </c>
      <c r="D19" s="305">
        <v>147.88</v>
      </c>
      <c r="E19" s="306">
        <f t="shared" si="0"/>
        <v>0.14788000000000001</v>
      </c>
      <c r="F19" s="307">
        <v>2</v>
      </c>
      <c r="G19" s="305" t="e">
        <f>ROUND(#REF!*D19,2)</f>
        <v>#REF!</v>
      </c>
      <c r="H19" s="306" t="e">
        <f>ROUND(#REF!*E19,5)</f>
        <v>#REF!</v>
      </c>
      <c r="I19" s="311">
        <v>0.29576000000000002</v>
      </c>
      <c r="J19" s="306"/>
      <c r="K19" s="306"/>
      <c r="L19" s="306"/>
      <c r="M19" s="476"/>
    </row>
    <row r="20" spans="1:13" x14ac:dyDescent="0.2">
      <c r="A20" s="474" t="s">
        <v>471</v>
      </c>
      <c r="B20" s="304" t="s">
        <v>599</v>
      </c>
      <c r="C20" s="304" t="s">
        <v>697</v>
      </c>
      <c r="D20" s="305">
        <v>376.31</v>
      </c>
      <c r="E20" s="306">
        <f t="shared" si="0"/>
        <v>0.37630999999999998</v>
      </c>
      <c r="F20" s="307">
        <v>2</v>
      </c>
      <c r="G20" s="305" t="e">
        <f>ROUND(#REF!*D20,2)</f>
        <v>#REF!</v>
      </c>
      <c r="H20" s="306" t="e">
        <f>ROUND(#REF!*E20,5)</f>
        <v>#REF!</v>
      </c>
      <c r="I20" s="306"/>
      <c r="J20" s="306"/>
      <c r="K20" s="310">
        <v>0.75261999999999996</v>
      </c>
      <c r="L20" s="306"/>
      <c r="M20" s="476"/>
    </row>
    <row r="21" spans="1:13" x14ac:dyDescent="0.2">
      <c r="A21" s="474" t="s">
        <v>473</v>
      </c>
      <c r="B21" s="304" t="s">
        <v>603</v>
      </c>
      <c r="C21" s="304" t="s">
        <v>696</v>
      </c>
      <c r="D21" s="305">
        <v>227.38</v>
      </c>
      <c r="E21" s="306">
        <f t="shared" si="0"/>
        <v>0.22738</v>
      </c>
      <c r="F21" s="307">
        <v>2</v>
      </c>
      <c r="G21" s="305" t="e">
        <f>ROUND(#REF!*D21,2)</f>
        <v>#REF!</v>
      </c>
      <c r="H21" s="306" t="e">
        <f>ROUND(#REF!*E21,5)</f>
        <v>#REF!</v>
      </c>
      <c r="I21" s="306"/>
      <c r="J21" s="306"/>
      <c r="K21" s="306"/>
      <c r="L21" s="320">
        <v>0.45476</v>
      </c>
      <c r="M21" s="476"/>
    </row>
    <row r="22" spans="1:13" x14ac:dyDescent="0.2">
      <c r="A22" s="474" t="s">
        <v>476</v>
      </c>
      <c r="B22" s="304" t="s">
        <v>603</v>
      </c>
      <c r="C22" s="304" t="s">
        <v>673</v>
      </c>
      <c r="D22" s="305">
        <v>132.59</v>
      </c>
      <c r="E22" s="306">
        <f t="shared" si="0"/>
        <v>0.13259000000000001</v>
      </c>
      <c r="F22" s="307">
        <v>2</v>
      </c>
      <c r="G22" s="305" t="e">
        <f>ROUND(#REF!*D22,2)</f>
        <v>#REF!</v>
      </c>
      <c r="H22" s="306" t="e">
        <f>ROUND(#REF!*E22,5)</f>
        <v>#REF!</v>
      </c>
      <c r="I22" s="311">
        <v>0.26518000000000003</v>
      </c>
      <c r="J22" s="306"/>
      <c r="K22" s="306"/>
      <c r="L22" s="306"/>
      <c r="M22" s="476"/>
    </row>
    <row r="23" spans="1:13" x14ac:dyDescent="0.2">
      <c r="A23" s="474" t="s">
        <v>478</v>
      </c>
      <c r="B23" s="304" t="s">
        <v>603</v>
      </c>
      <c r="C23" s="304" t="s">
        <v>697</v>
      </c>
      <c r="D23" s="305">
        <f>536.09-D24</f>
        <v>293.24</v>
      </c>
      <c r="E23" s="306">
        <f t="shared" si="0"/>
        <v>0.29324</v>
      </c>
      <c r="F23" s="307">
        <v>2</v>
      </c>
      <c r="G23" s="305" t="e">
        <f>ROUND(#REF!*D23,2)</f>
        <v>#REF!</v>
      </c>
      <c r="H23" s="306" t="e">
        <f>ROUND(#REF!*E23,5)</f>
        <v>#REF!</v>
      </c>
      <c r="I23" s="306"/>
      <c r="J23" s="306"/>
      <c r="K23" s="310">
        <v>0.58648</v>
      </c>
      <c r="L23" s="306"/>
      <c r="M23" s="476"/>
    </row>
    <row r="24" spans="1:13" x14ac:dyDescent="0.2">
      <c r="A24" s="474" t="s">
        <v>480</v>
      </c>
      <c r="B24" s="304" t="s">
        <v>603</v>
      </c>
      <c r="C24" s="304" t="s">
        <v>698</v>
      </c>
      <c r="D24" s="305">
        <v>242.85</v>
      </c>
      <c r="E24" s="306">
        <f t="shared" si="0"/>
        <v>0.24285000000000001</v>
      </c>
      <c r="F24" s="307">
        <v>2</v>
      </c>
      <c r="G24" s="305" t="e">
        <f>ROUND(#REF!*D24,2)</f>
        <v>#REF!</v>
      </c>
      <c r="H24" s="306" t="e">
        <f>ROUND(#REF!*E24,5)</f>
        <v>#REF!</v>
      </c>
      <c r="I24" s="306"/>
      <c r="J24" s="306"/>
      <c r="K24" s="310">
        <v>0.48570000000000002</v>
      </c>
      <c r="L24" s="306"/>
      <c r="M24" s="476"/>
    </row>
    <row r="25" spans="1:13" x14ac:dyDescent="0.2">
      <c r="A25" s="474" t="s">
        <v>482</v>
      </c>
      <c r="B25" s="304" t="s">
        <v>593</v>
      </c>
      <c r="C25" s="304" t="s">
        <v>696</v>
      </c>
      <c r="D25" s="305">
        <v>92.85</v>
      </c>
      <c r="E25" s="306">
        <f t="shared" si="0"/>
        <v>9.2850000000000002E-2</v>
      </c>
      <c r="F25" s="307">
        <v>2</v>
      </c>
      <c r="G25" s="305" t="e">
        <f>ROUND(#REF!*D25,2)</f>
        <v>#REF!</v>
      </c>
      <c r="H25" s="306" t="e">
        <f>ROUND(#REF!*E25,5)</f>
        <v>#REF!</v>
      </c>
      <c r="I25" s="306"/>
      <c r="J25" s="306"/>
      <c r="K25" s="306"/>
      <c r="L25" s="320">
        <v>0.1857</v>
      </c>
      <c r="M25" s="476"/>
    </row>
    <row r="26" spans="1:13" x14ac:dyDescent="0.2">
      <c r="A26" s="474" t="s">
        <v>484</v>
      </c>
      <c r="B26" s="304" t="s">
        <v>601</v>
      </c>
      <c r="C26" s="304" t="s">
        <v>696</v>
      </c>
      <c r="D26" s="305">
        <v>161.77000000000001</v>
      </c>
      <c r="E26" s="306">
        <f t="shared" si="0"/>
        <v>0.16177</v>
      </c>
      <c r="F26" s="307">
        <v>2</v>
      </c>
      <c r="G26" s="305" t="e">
        <f>ROUND(#REF!*D26,2)</f>
        <v>#REF!</v>
      </c>
      <c r="H26" s="306" t="e">
        <f>ROUND(#REF!*E26,5)</f>
        <v>#REF!</v>
      </c>
      <c r="I26" s="306"/>
      <c r="J26" s="306"/>
      <c r="K26" s="306"/>
      <c r="L26" s="320">
        <v>0.32353999999999999</v>
      </c>
      <c r="M26" s="476"/>
    </row>
    <row r="27" spans="1:13" x14ac:dyDescent="0.2">
      <c r="A27" s="474" t="s">
        <v>488</v>
      </c>
      <c r="B27" s="304" t="s">
        <v>601</v>
      </c>
      <c r="C27" s="304" t="s">
        <v>673</v>
      </c>
      <c r="D27" s="305">
        <v>251.06</v>
      </c>
      <c r="E27" s="306">
        <f t="shared" si="0"/>
        <v>0.25106000000000001</v>
      </c>
      <c r="F27" s="307">
        <v>2</v>
      </c>
      <c r="G27" s="305" t="e">
        <f>ROUND(#REF!*D27,2)</f>
        <v>#REF!</v>
      </c>
      <c r="H27" s="306" t="e">
        <f>ROUND(#REF!*E27,5)</f>
        <v>#REF!</v>
      </c>
      <c r="I27" s="311">
        <v>0.76414000000000004</v>
      </c>
      <c r="J27" s="306"/>
      <c r="K27" s="306"/>
      <c r="L27" s="306"/>
      <c r="M27" s="476"/>
    </row>
    <row r="28" spans="1:13" x14ac:dyDescent="0.2">
      <c r="A28" s="474" t="s">
        <v>490</v>
      </c>
      <c r="B28" s="304" t="s">
        <v>601</v>
      </c>
      <c r="C28" s="304" t="s">
        <v>697</v>
      </c>
      <c r="D28" s="305">
        <v>221.19</v>
      </c>
      <c r="E28" s="306">
        <f t="shared" si="0"/>
        <v>0.22119</v>
      </c>
      <c r="F28" s="307">
        <v>2</v>
      </c>
      <c r="G28" s="305" t="e">
        <f>ROUND(#REF!*D28,2)</f>
        <v>#REF!</v>
      </c>
      <c r="H28" s="306" t="e">
        <f>ROUND(#REF!*E28,5)</f>
        <v>#REF!</v>
      </c>
      <c r="I28" s="306"/>
      <c r="J28" s="306"/>
      <c r="K28" s="310">
        <v>0.44238</v>
      </c>
      <c r="L28" s="306"/>
      <c r="M28" s="476"/>
    </row>
    <row r="29" spans="1:13" x14ac:dyDescent="0.2">
      <c r="A29" s="474" t="s">
        <v>493</v>
      </c>
      <c r="B29" s="304" t="s">
        <v>601</v>
      </c>
      <c r="C29" s="304" t="s">
        <v>698</v>
      </c>
      <c r="D29" s="305">
        <f>392.72-D28</f>
        <v>171.53000000000003</v>
      </c>
      <c r="E29" s="306">
        <f t="shared" si="0"/>
        <v>0.17152999999999999</v>
      </c>
      <c r="F29" s="307">
        <v>2</v>
      </c>
      <c r="G29" s="305" t="e">
        <f>ROUND(#REF!*D29,2)</f>
        <v>#REF!</v>
      </c>
      <c r="H29" s="306" t="e">
        <f>ROUND(#REF!*E29,5)</f>
        <v>#REF!</v>
      </c>
      <c r="I29" s="306"/>
      <c r="J29" s="306"/>
      <c r="K29" s="306"/>
      <c r="L29" s="306"/>
      <c r="M29" s="478">
        <v>0.34305999999999998</v>
      </c>
    </row>
    <row r="30" spans="1:13" x14ac:dyDescent="0.2">
      <c r="A30" s="474" t="s">
        <v>497</v>
      </c>
      <c r="B30" s="304" t="s">
        <v>596</v>
      </c>
      <c r="C30" s="304" t="s">
        <v>696</v>
      </c>
      <c r="D30" s="305">
        <v>312.08999999999997</v>
      </c>
      <c r="E30" s="306">
        <f t="shared" si="0"/>
        <v>0.31208999999999998</v>
      </c>
      <c r="F30" s="307">
        <v>2</v>
      </c>
      <c r="G30" s="305" t="e">
        <f>ROUND(#REF!*D30,2)</f>
        <v>#REF!</v>
      </c>
      <c r="H30" s="306" t="e">
        <f>ROUND(#REF!*E30,5)</f>
        <v>#REF!</v>
      </c>
      <c r="I30" s="306"/>
      <c r="J30" s="306"/>
      <c r="K30" s="306"/>
      <c r="L30" s="320">
        <v>0.62417999999999996</v>
      </c>
      <c r="M30" s="476"/>
    </row>
    <row r="31" spans="1:13" x14ac:dyDescent="0.2">
      <c r="A31" s="474" t="s">
        <v>499</v>
      </c>
      <c r="B31" s="304" t="s">
        <v>596</v>
      </c>
      <c r="C31" s="304" t="s">
        <v>673</v>
      </c>
      <c r="D31" s="305">
        <v>86.35</v>
      </c>
      <c r="E31" s="306">
        <f t="shared" si="0"/>
        <v>8.6349999999999996E-2</v>
      </c>
      <c r="F31" s="307">
        <v>2</v>
      </c>
      <c r="G31" s="305" t="e">
        <f>ROUND(#REF!*D31,2)</f>
        <v>#REF!</v>
      </c>
      <c r="H31" s="306" t="e">
        <f>ROUND(#REF!*E31,5)</f>
        <v>#REF!</v>
      </c>
      <c r="I31" s="311">
        <v>0.17269999999999999</v>
      </c>
      <c r="J31" s="306"/>
      <c r="K31" s="306"/>
      <c r="L31" s="306"/>
      <c r="M31" s="476"/>
    </row>
    <row r="32" spans="1:13" x14ac:dyDescent="0.2">
      <c r="A32" s="474" t="s">
        <v>503</v>
      </c>
      <c r="B32" s="304" t="s">
        <v>596</v>
      </c>
      <c r="C32" s="304" t="s">
        <v>618</v>
      </c>
      <c r="D32" s="305">
        <v>167.92</v>
      </c>
      <c r="E32" s="306">
        <f t="shared" si="0"/>
        <v>0.16792000000000001</v>
      </c>
      <c r="F32" s="307">
        <v>2</v>
      </c>
      <c r="G32" s="305" t="e">
        <f>ROUND(#REF!*D32,2)</f>
        <v>#REF!</v>
      </c>
      <c r="H32" s="306" t="e">
        <f>ROUND(#REF!*E32,5)</f>
        <v>#REF!</v>
      </c>
      <c r="I32" s="306"/>
      <c r="J32" s="306"/>
      <c r="K32" s="310">
        <v>0.33584000000000003</v>
      </c>
      <c r="L32" s="306"/>
      <c r="M32" s="476"/>
    </row>
    <row r="33" spans="1:13" x14ac:dyDescent="0.2">
      <c r="A33" s="474" t="s">
        <v>509</v>
      </c>
      <c r="B33" s="304" t="s">
        <v>596</v>
      </c>
      <c r="C33" s="304" t="s">
        <v>699</v>
      </c>
      <c r="D33" s="305">
        <f>300.07-D32</f>
        <v>132.15</v>
      </c>
      <c r="E33" s="306">
        <f t="shared" si="0"/>
        <v>0.13214999999999999</v>
      </c>
      <c r="F33" s="307">
        <v>2</v>
      </c>
      <c r="G33" s="305" t="e">
        <f>ROUND(#REF!*D33,2)</f>
        <v>#REF!</v>
      </c>
      <c r="H33" s="306" t="e">
        <f>ROUND(#REF!*E33,5)</f>
        <v>#REF!</v>
      </c>
      <c r="I33" s="306"/>
      <c r="J33" s="306"/>
      <c r="K33" s="306"/>
      <c r="L33" s="306"/>
      <c r="M33" s="478">
        <v>0.26429999999999998</v>
      </c>
    </row>
    <row r="34" spans="1:13" ht="25.5" x14ac:dyDescent="0.2">
      <c r="A34" s="474" t="s">
        <v>512</v>
      </c>
      <c r="B34" s="304" t="s">
        <v>578</v>
      </c>
      <c r="C34" s="304" t="s">
        <v>700</v>
      </c>
      <c r="D34" s="305">
        <v>96.6</v>
      </c>
      <c r="E34" s="306">
        <f t="shared" si="0"/>
        <v>9.6600000000000005E-2</v>
      </c>
      <c r="F34" s="307">
        <v>2</v>
      </c>
      <c r="G34" s="305" t="e">
        <f>ROUND(#REF!*D34,2)</f>
        <v>#REF!</v>
      </c>
      <c r="H34" s="306" t="e">
        <f>ROUND(#REF!*E34,5)</f>
        <v>#REF!</v>
      </c>
      <c r="I34" s="306"/>
      <c r="J34" s="306"/>
      <c r="K34" s="306"/>
      <c r="L34" s="320">
        <v>0.19320000000000001</v>
      </c>
      <c r="M34" s="476"/>
    </row>
    <row r="35" spans="1:13" x14ac:dyDescent="0.2">
      <c r="A35" s="474" t="s">
        <v>515</v>
      </c>
      <c r="B35" s="304" t="s">
        <v>578</v>
      </c>
      <c r="C35" s="304" t="s">
        <v>696</v>
      </c>
      <c r="D35" s="305">
        <v>282.2</v>
      </c>
      <c r="E35" s="306">
        <f t="shared" si="0"/>
        <v>0.28220000000000001</v>
      </c>
      <c r="F35" s="307">
        <v>2</v>
      </c>
      <c r="G35" s="305" t="e">
        <f>ROUND(#REF!*D35,2)</f>
        <v>#REF!</v>
      </c>
      <c r="H35" s="306" t="e">
        <f>ROUND(#REF!*E35,5)</f>
        <v>#REF!</v>
      </c>
      <c r="I35" s="306"/>
      <c r="J35" s="306"/>
      <c r="K35" s="306"/>
      <c r="L35" s="320">
        <v>0.56440000000000001</v>
      </c>
      <c r="M35" s="476"/>
    </row>
    <row r="36" spans="1:13" x14ac:dyDescent="0.2">
      <c r="A36" s="474" t="s">
        <v>518</v>
      </c>
      <c r="B36" s="304" t="s">
        <v>578</v>
      </c>
      <c r="C36" s="304" t="s">
        <v>673</v>
      </c>
      <c r="D36" s="305">
        <v>79.23</v>
      </c>
      <c r="E36" s="306">
        <f t="shared" si="0"/>
        <v>7.9229999999999995E-2</v>
      </c>
      <c r="F36" s="307">
        <v>2</v>
      </c>
      <c r="G36" s="305" t="e">
        <f>ROUND(#REF!*D36,2)</f>
        <v>#REF!</v>
      </c>
      <c r="H36" s="306" t="e">
        <f>ROUND(#REF!*E36,5)</f>
        <v>#REF!</v>
      </c>
      <c r="I36" s="311">
        <v>0.15845999999999999</v>
      </c>
      <c r="J36" s="306"/>
      <c r="K36" s="306"/>
      <c r="L36" s="306"/>
      <c r="M36" s="476"/>
    </row>
    <row r="37" spans="1:13" x14ac:dyDescent="0.2">
      <c r="A37" s="474" t="s">
        <v>521</v>
      </c>
      <c r="B37" s="304" t="s">
        <v>578</v>
      </c>
      <c r="C37" s="304" t="s">
        <v>618</v>
      </c>
      <c r="D37" s="305">
        <v>142.52000000000001</v>
      </c>
      <c r="E37" s="306">
        <f t="shared" si="0"/>
        <v>0.14252000000000001</v>
      </c>
      <c r="F37" s="307">
        <v>2</v>
      </c>
      <c r="G37" s="305" t="e">
        <f>ROUND(#REF!*D37,2)</f>
        <v>#REF!</v>
      </c>
      <c r="H37" s="306" t="e">
        <f>ROUND(#REF!*E37,5)</f>
        <v>#REF!</v>
      </c>
      <c r="I37" s="306"/>
      <c r="J37" s="306"/>
      <c r="K37" s="310">
        <v>0.28504000000000002</v>
      </c>
      <c r="L37" s="306"/>
      <c r="M37" s="476"/>
    </row>
    <row r="38" spans="1:13" ht="25.5" x14ac:dyDescent="0.2">
      <c r="A38" s="474" t="s">
        <v>524</v>
      </c>
      <c r="B38" s="304" t="s">
        <v>581</v>
      </c>
      <c r="C38" s="304" t="s">
        <v>700</v>
      </c>
      <c r="D38" s="305">
        <v>66.19</v>
      </c>
      <c r="E38" s="306">
        <f t="shared" si="0"/>
        <v>6.6189999999999999E-2</v>
      </c>
      <c r="F38" s="307">
        <v>2</v>
      </c>
      <c r="G38" s="305" t="e">
        <f>ROUND(#REF!*D38,2)</f>
        <v>#REF!</v>
      </c>
      <c r="H38" s="306" t="e">
        <f>ROUND(#REF!*E38,5)</f>
        <v>#REF!</v>
      </c>
      <c r="I38" s="306"/>
      <c r="J38" s="306"/>
      <c r="K38" s="306"/>
      <c r="L38" s="320">
        <v>0.13238</v>
      </c>
      <c r="M38" s="476"/>
    </row>
    <row r="39" spans="1:13" x14ac:dyDescent="0.2">
      <c r="A39" s="474" t="s">
        <v>526</v>
      </c>
      <c r="B39" s="304" t="s">
        <v>581</v>
      </c>
      <c r="C39" s="304" t="s">
        <v>673</v>
      </c>
      <c r="D39" s="305">
        <v>116.64</v>
      </c>
      <c r="E39" s="306">
        <f t="shared" si="0"/>
        <v>0.11663999999999999</v>
      </c>
      <c r="F39" s="307">
        <v>2</v>
      </c>
      <c r="G39" s="305" t="e">
        <f>ROUND(#REF!*D39,2)</f>
        <v>#REF!</v>
      </c>
      <c r="H39" s="306" t="e">
        <f>ROUND(#REF!*E39,5)</f>
        <v>#REF!</v>
      </c>
      <c r="I39" s="311">
        <v>0.23327999999999999</v>
      </c>
      <c r="J39" s="306"/>
      <c r="K39" s="306"/>
      <c r="L39" s="306"/>
      <c r="M39" s="476"/>
    </row>
    <row r="40" spans="1:13" ht="25.5" x14ac:dyDescent="0.2">
      <c r="A40" s="474" t="s">
        <v>528</v>
      </c>
      <c r="B40" s="304" t="s">
        <v>583</v>
      </c>
      <c r="C40" s="304" t="s">
        <v>700</v>
      </c>
      <c r="D40" s="305">
        <v>34.51</v>
      </c>
      <c r="E40" s="306">
        <f t="shared" si="0"/>
        <v>3.4509999999999999E-2</v>
      </c>
      <c r="F40" s="307">
        <v>2</v>
      </c>
      <c r="G40" s="305" t="e">
        <f>ROUND(#REF!*D40,2)</f>
        <v>#REF!</v>
      </c>
      <c r="H40" s="306" t="e">
        <f>ROUND(#REF!*E40,5)</f>
        <v>#REF!</v>
      </c>
      <c r="I40" s="306"/>
      <c r="J40" s="306"/>
      <c r="K40" s="306"/>
      <c r="L40" s="320">
        <v>6.9019999999999998E-2</v>
      </c>
      <c r="M40" s="476"/>
    </row>
    <row r="41" spans="1:13" x14ac:dyDescent="0.2">
      <c r="A41" s="474" t="s">
        <v>530</v>
      </c>
      <c r="B41" s="304" t="s">
        <v>583</v>
      </c>
      <c r="C41" s="304" t="s">
        <v>673</v>
      </c>
      <c r="D41" s="305">
        <v>131.01</v>
      </c>
      <c r="E41" s="306">
        <f t="shared" ref="E41" si="1">ROUND(D41/1000,5)</f>
        <v>0.13100999999999999</v>
      </c>
      <c r="F41" s="307">
        <v>2</v>
      </c>
      <c r="G41" s="305" t="e">
        <f>ROUND(#REF!*D41,2)</f>
        <v>#REF!</v>
      </c>
      <c r="H41" s="306" t="e">
        <f>ROUND(#REF!*E41,5)</f>
        <v>#REF!</v>
      </c>
      <c r="I41" s="311">
        <v>0.26201999999999998</v>
      </c>
      <c r="J41" s="306"/>
      <c r="K41" s="306"/>
      <c r="L41" s="320">
        <v>0.27816000000000002</v>
      </c>
      <c r="M41" s="476"/>
    </row>
    <row r="42" spans="1:13" x14ac:dyDescent="0.2">
      <c r="A42" s="474" t="s">
        <v>530</v>
      </c>
      <c r="B42" s="304" t="s">
        <v>778</v>
      </c>
      <c r="C42" s="304" t="s">
        <v>673</v>
      </c>
      <c r="D42" s="305">
        <v>193.39</v>
      </c>
      <c r="E42" s="306">
        <f t="shared" ref="E42" si="2">ROUND(D42/1000,5)</f>
        <v>0.19339000000000001</v>
      </c>
      <c r="F42" s="307">
        <v>2</v>
      </c>
      <c r="G42" s="305" t="e">
        <f>ROUND(#REF!*D42,2)</f>
        <v>#REF!</v>
      </c>
      <c r="H42" s="306" t="e">
        <f>ROUND(#REF!*E42,5)</f>
        <v>#REF!</v>
      </c>
      <c r="I42" s="306"/>
      <c r="J42" s="306"/>
      <c r="K42" s="306"/>
      <c r="L42" s="320">
        <v>0.38678000000000001</v>
      </c>
      <c r="M42" s="476"/>
    </row>
    <row r="43" spans="1:13" x14ac:dyDescent="0.2">
      <c r="A43" s="474" t="s">
        <v>530</v>
      </c>
      <c r="B43" s="304" t="s">
        <v>701</v>
      </c>
      <c r="C43" s="304" t="s">
        <v>475</v>
      </c>
      <c r="D43" s="305">
        <v>139.08000000000001</v>
      </c>
      <c r="E43" s="306">
        <f t="shared" si="0"/>
        <v>0.13908000000000001</v>
      </c>
      <c r="F43" s="307">
        <v>2</v>
      </c>
      <c r="G43" s="305" t="e">
        <f>ROUND(#REF!*D43,2)</f>
        <v>#REF!</v>
      </c>
      <c r="H43" s="306" t="e">
        <f>ROUND(#REF!*E43,5)</f>
        <v>#REF!</v>
      </c>
      <c r="I43" s="306"/>
      <c r="J43" s="306"/>
      <c r="K43" s="306"/>
      <c r="L43" s="320">
        <v>0.27816000000000002</v>
      </c>
      <c r="M43" s="476"/>
    </row>
    <row r="44" spans="1:13" x14ac:dyDescent="0.2">
      <c r="A44" s="474" t="s">
        <v>532</v>
      </c>
      <c r="B44" s="304" t="s">
        <v>702</v>
      </c>
      <c r="C44" s="304" t="s">
        <v>703</v>
      </c>
      <c r="D44" s="305">
        <v>172.66</v>
      </c>
      <c r="E44" s="306">
        <f t="shared" si="0"/>
        <v>0.17266000000000001</v>
      </c>
      <c r="F44" s="307">
        <v>2</v>
      </c>
      <c r="G44" s="305" t="e">
        <f>ROUND(#REF!*D44,2)</f>
        <v>#REF!</v>
      </c>
      <c r="H44" s="306" t="e">
        <f>ROUND(#REF!*E44,5)</f>
        <v>#REF!</v>
      </c>
      <c r="I44" s="306"/>
      <c r="J44" s="306"/>
      <c r="K44" s="310">
        <v>0.34532000000000002</v>
      </c>
      <c r="L44" s="306"/>
      <c r="M44" s="476"/>
    </row>
    <row r="45" spans="1:13" ht="25.5" x14ac:dyDescent="0.2">
      <c r="A45" s="474" t="s">
        <v>534</v>
      </c>
      <c r="B45" s="304" t="s">
        <v>516</v>
      </c>
      <c r="C45" s="304" t="s">
        <v>704</v>
      </c>
      <c r="D45" s="305">
        <v>1099.29</v>
      </c>
      <c r="E45" s="306">
        <f t="shared" si="0"/>
        <v>1.0992900000000001</v>
      </c>
      <c r="F45" s="307">
        <v>2</v>
      </c>
      <c r="G45" s="305" t="e">
        <f>ROUND(#REF!*D45,2)</f>
        <v>#REF!</v>
      </c>
      <c r="H45" s="306" t="e">
        <f>ROUND(#REF!*E45,5)</f>
        <v>#REF!</v>
      </c>
      <c r="I45" s="306"/>
      <c r="J45" s="306"/>
      <c r="K45" s="306"/>
      <c r="L45" s="306"/>
      <c r="M45" s="478">
        <v>2.1985800000000002</v>
      </c>
    </row>
    <row r="46" spans="1:13" x14ac:dyDescent="0.2">
      <c r="A46" s="474" t="s">
        <v>536</v>
      </c>
      <c r="B46" s="304" t="s">
        <v>705</v>
      </c>
      <c r="C46" s="304" t="s">
        <v>434</v>
      </c>
      <c r="D46" s="305">
        <v>240.55</v>
      </c>
      <c r="E46" s="306">
        <f t="shared" si="0"/>
        <v>0.24055000000000001</v>
      </c>
      <c r="F46" s="307">
        <v>2</v>
      </c>
      <c r="G46" s="305" t="e">
        <f>ROUND(#REF!*D46,2)</f>
        <v>#REF!</v>
      </c>
      <c r="H46" s="306" t="e">
        <f>ROUND(#REF!*E46,5)</f>
        <v>#REF!</v>
      </c>
      <c r="I46" s="306"/>
      <c r="J46" s="309">
        <v>0.48110000000000003</v>
      </c>
      <c r="K46" s="306"/>
      <c r="L46" s="306"/>
      <c r="M46" s="476"/>
    </row>
    <row r="47" spans="1:13" x14ac:dyDescent="0.2">
      <c r="A47" s="474" t="s">
        <v>538</v>
      </c>
      <c r="B47" s="304" t="s">
        <v>706</v>
      </c>
      <c r="C47" s="304" t="s">
        <v>691</v>
      </c>
      <c r="D47" s="305">
        <v>1441.54</v>
      </c>
      <c r="E47" s="306">
        <f t="shared" si="0"/>
        <v>1.44154</v>
      </c>
      <c r="F47" s="307">
        <v>2</v>
      </c>
      <c r="G47" s="305" t="e">
        <f>ROUND(#REF!*D47,2)</f>
        <v>#REF!</v>
      </c>
      <c r="H47" s="306" t="e">
        <f>ROUND(#REF!*E47,5)</f>
        <v>#REF!</v>
      </c>
      <c r="I47" s="311">
        <v>2.8830800000000001</v>
      </c>
      <c r="J47" s="306"/>
      <c r="K47" s="306"/>
      <c r="L47" s="306"/>
      <c r="M47" s="476"/>
    </row>
    <row r="48" spans="1:13" x14ac:dyDescent="0.2">
      <c r="A48" s="474" t="s">
        <v>540</v>
      </c>
      <c r="B48" s="304" t="s">
        <v>485</v>
      </c>
      <c r="C48" s="304" t="s">
        <v>437</v>
      </c>
      <c r="D48" s="305">
        <v>193.08</v>
      </c>
      <c r="E48" s="306">
        <f t="shared" si="0"/>
        <v>0.19308</v>
      </c>
      <c r="F48" s="307">
        <v>2</v>
      </c>
      <c r="G48" s="305" t="e">
        <f>ROUND(#REF!*D48,2)</f>
        <v>#REF!</v>
      </c>
      <c r="H48" s="306" t="e">
        <f>ROUND(#REF!*E48,5)</f>
        <v>#REF!</v>
      </c>
      <c r="I48" s="308">
        <v>0.38616</v>
      </c>
      <c r="J48" s="306"/>
      <c r="K48" s="308">
        <v>0.38616</v>
      </c>
      <c r="L48" s="306"/>
      <c r="M48" s="477">
        <v>0.38616</v>
      </c>
    </row>
    <row r="49" spans="1:13" x14ac:dyDescent="0.2">
      <c r="A49" s="474" t="s">
        <v>542</v>
      </c>
      <c r="B49" s="304" t="s">
        <v>707</v>
      </c>
      <c r="C49" s="304" t="s">
        <v>434</v>
      </c>
      <c r="D49" s="305">
        <v>155.38</v>
      </c>
      <c r="E49" s="306">
        <f t="shared" si="0"/>
        <v>0.15537999999999999</v>
      </c>
      <c r="F49" s="307">
        <v>2</v>
      </c>
      <c r="G49" s="305" t="e">
        <f>ROUND(#REF!*D49,2)</f>
        <v>#REF!</v>
      </c>
      <c r="H49" s="306" t="e">
        <f>ROUND(#REF!*E49,5)</f>
        <v>#REF!</v>
      </c>
      <c r="I49" s="306"/>
      <c r="J49" s="309">
        <v>0.31075999999999998</v>
      </c>
      <c r="K49" s="306"/>
      <c r="L49" s="306"/>
      <c r="M49" s="476"/>
    </row>
    <row r="50" spans="1:13" x14ac:dyDescent="0.2">
      <c r="A50" s="474" t="s">
        <v>544</v>
      </c>
      <c r="B50" s="304" t="s">
        <v>494</v>
      </c>
      <c r="C50" s="304" t="s">
        <v>688</v>
      </c>
      <c r="D50" s="305">
        <v>118.34</v>
      </c>
      <c r="E50" s="306">
        <f t="shared" si="0"/>
        <v>0.11834</v>
      </c>
      <c r="F50" s="307">
        <v>2</v>
      </c>
      <c r="G50" s="305" t="e">
        <f>ROUND(#REF!*D50,2)</f>
        <v>#REF!</v>
      </c>
      <c r="H50" s="306" t="e">
        <f>ROUND(#REF!*E50,5)</f>
        <v>#REF!</v>
      </c>
      <c r="I50" s="306"/>
      <c r="J50" s="306"/>
      <c r="K50" s="310">
        <v>0.23668</v>
      </c>
      <c r="L50" s="306"/>
      <c r="M50" s="476"/>
    </row>
    <row r="51" spans="1:13" x14ac:dyDescent="0.2">
      <c r="A51" s="474" t="s">
        <v>546</v>
      </c>
      <c r="B51" s="304" t="s">
        <v>564</v>
      </c>
      <c r="C51" s="304" t="s">
        <v>437</v>
      </c>
      <c r="D51" s="305">
        <v>99</v>
      </c>
      <c r="E51" s="306">
        <f t="shared" si="0"/>
        <v>9.9000000000000005E-2</v>
      </c>
      <c r="F51" s="307">
        <v>2</v>
      </c>
      <c r="G51" s="305" t="e">
        <f>ROUND(#REF!*D51,2)</f>
        <v>#REF!</v>
      </c>
      <c r="H51" s="306" t="e">
        <f>ROUND(#REF!*E51,5)</f>
        <v>#REF!</v>
      </c>
      <c r="I51" s="311">
        <v>0.19800000000000001</v>
      </c>
      <c r="J51" s="306"/>
      <c r="K51" s="306"/>
      <c r="L51" s="306"/>
      <c r="M51" s="476"/>
    </row>
    <row r="52" spans="1:13" ht="25.5" x14ac:dyDescent="0.2">
      <c r="A52" s="474" t="s">
        <v>548</v>
      </c>
      <c r="B52" s="304" t="s">
        <v>564</v>
      </c>
      <c r="C52" s="304" t="s">
        <v>708</v>
      </c>
      <c r="D52" s="305">
        <f>636.3-D51</f>
        <v>537.29999999999995</v>
      </c>
      <c r="E52" s="306">
        <f t="shared" si="0"/>
        <v>0.5373</v>
      </c>
      <c r="F52" s="307">
        <v>2</v>
      </c>
      <c r="G52" s="305" t="e">
        <f>ROUND(#REF!*D52,2)</f>
        <v>#REF!</v>
      </c>
      <c r="H52" s="306" t="e">
        <f>ROUND(#REF!*E52,5)</f>
        <v>#REF!</v>
      </c>
      <c r="I52" s="306"/>
      <c r="J52" s="306"/>
      <c r="K52" s="306"/>
      <c r="L52" s="320">
        <v>1.0746</v>
      </c>
      <c r="M52" s="476"/>
    </row>
    <row r="53" spans="1:13" ht="25.5" x14ac:dyDescent="0.2">
      <c r="A53" s="474" t="s">
        <v>550</v>
      </c>
      <c r="B53" s="304" t="s">
        <v>519</v>
      </c>
      <c r="C53" s="304" t="s">
        <v>709</v>
      </c>
      <c r="D53" s="305">
        <v>808.03</v>
      </c>
      <c r="E53" s="306">
        <f t="shared" si="0"/>
        <v>0.80803000000000003</v>
      </c>
      <c r="F53" s="307">
        <v>2</v>
      </c>
      <c r="G53" s="305" t="e">
        <f>ROUND(#REF!*D53,2)</f>
        <v>#REF!</v>
      </c>
      <c r="H53" s="306" t="e">
        <f>ROUND(#REF!*E53,5)</f>
        <v>#REF!</v>
      </c>
      <c r="I53" s="306"/>
      <c r="J53" s="306"/>
      <c r="K53" s="306"/>
      <c r="L53" s="306"/>
      <c r="M53" s="478">
        <v>1.6160600000000001</v>
      </c>
    </row>
    <row r="54" spans="1:13" x14ac:dyDescent="0.2">
      <c r="A54" s="474" t="s">
        <v>552</v>
      </c>
      <c r="B54" s="304" t="s">
        <v>710</v>
      </c>
      <c r="C54" s="304" t="s">
        <v>434</v>
      </c>
      <c r="D54" s="305">
        <v>736.75</v>
      </c>
      <c r="E54" s="306">
        <f t="shared" si="0"/>
        <v>0.73675000000000002</v>
      </c>
      <c r="F54" s="307">
        <v>2</v>
      </c>
      <c r="G54" s="305" t="e">
        <f>ROUND(#REF!*D54,2)</f>
        <v>#REF!</v>
      </c>
      <c r="H54" s="306" t="e">
        <f>ROUND(#REF!*E54,5)</f>
        <v>#REF!</v>
      </c>
      <c r="I54" s="306"/>
      <c r="J54" s="309">
        <v>1.4735</v>
      </c>
      <c r="K54" s="306"/>
      <c r="L54" s="306"/>
      <c r="M54" s="476"/>
    </row>
    <row r="55" spans="1:13" ht="25.5" x14ac:dyDescent="0.2">
      <c r="A55" s="474" t="s">
        <v>554</v>
      </c>
      <c r="B55" s="304" t="s">
        <v>711</v>
      </c>
      <c r="C55" s="304" t="s">
        <v>437</v>
      </c>
      <c r="D55" s="305">
        <v>227.49</v>
      </c>
      <c r="E55" s="306">
        <f t="shared" si="0"/>
        <v>0.22749</v>
      </c>
      <c r="F55" s="307">
        <v>2</v>
      </c>
      <c r="G55" s="305" t="e">
        <f>ROUND(#REF!*D55,2)</f>
        <v>#REF!</v>
      </c>
      <c r="H55" s="306" t="e">
        <f>ROUND(#REF!*E55,5)</f>
        <v>#REF!</v>
      </c>
      <c r="I55" s="311">
        <v>0.45498</v>
      </c>
      <c r="J55" s="306"/>
      <c r="K55" s="306"/>
      <c r="L55" s="306"/>
      <c r="M55" s="476"/>
    </row>
    <row r="56" spans="1:13" ht="25.5" x14ac:dyDescent="0.2">
      <c r="A56" s="474" t="s">
        <v>557</v>
      </c>
      <c r="B56" s="304" t="s">
        <v>711</v>
      </c>
      <c r="C56" s="304" t="s">
        <v>712</v>
      </c>
      <c r="D56" s="305">
        <f>1071.43-D55-D57</f>
        <v>395.19000000000005</v>
      </c>
      <c r="E56" s="306">
        <f t="shared" si="0"/>
        <v>0.39518999999999999</v>
      </c>
      <c r="F56" s="307">
        <v>2</v>
      </c>
      <c r="G56" s="305" t="e">
        <f>ROUND(#REF!*D56,2)</f>
        <v>#REF!</v>
      </c>
      <c r="H56" s="306" t="e">
        <f>ROUND(#REF!*E56,5)</f>
        <v>#REF!</v>
      </c>
      <c r="I56" s="306"/>
      <c r="J56" s="306"/>
      <c r="K56" s="310">
        <v>0.79037999999999997</v>
      </c>
      <c r="L56" s="306"/>
      <c r="M56" s="476"/>
    </row>
    <row r="57" spans="1:13" ht="25.5" x14ac:dyDescent="0.2">
      <c r="A57" s="474" t="s">
        <v>559</v>
      </c>
      <c r="B57" s="304" t="s">
        <v>711</v>
      </c>
      <c r="C57" s="304" t="s">
        <v>713</v>
      </c>
      <c r="D57" s="305">
        <v>448.75</v>
      </c>
      <c r="E57" s="306">
        <f t="shared" si="0"/>
        <v>0.44874999999999998</v>
      </c>
      <c r="F57" s="307">
        <v>2</v>
      </c>
      <c r="G57" s="305" t="e">
        <f>ROUND(#REF!*D57,2)</f>
        <v>#REF!</v>
      </c>
      <c r="H57" s="306" t="e">
        <f>ROUND(#REF!*E57,5)</f>
        <v>#REF!</v>
      </c>
      <c r="I57" s="306"/>
      <c r="J57" s="306"/>
      <c r="K57" s="306"/>
      <c r="L57" s="306"/>
      <c r="M57" s="478">
        <v>0.89749999999999996</v>
      </c>
    </row>
    <row r="58" spans="1:13" x14ac:dyDescent="0.2">
      <c r="A58" s="474" t="s">
        <v>561</v>
      </c>
      <c r="B58" s="304" t="s">
        <v>543</v>
      </c>
      <c r="C58" s="304" t="s">
        <v>437</v>
      </c>
      <c r="D58" s="305">
        <v>316.07</v>
      </c>
      <c r="E58" s="306">
        <f t="shared" si="0"/>
        <v>0.31607000000000002</v>
      </c>
      <c r="F58" s="307">
        <v>2</v>
      </c>
      <c r="G58" s="305" t="e">
        <f>ROUND(#REF!*D58,2)</f>
        <v>#REF!</v>
      </c>
      <c r="H58" s="306" t="e">
        <f>ROUND(#REF!*E58,5)</f>
        <v>#REF!</v>
      </c>
      <c r="I58" s="311">
        <v>0.63214000000000004</v>
      </c>
      <c r="J58" s="306"/>
      <c r="K58" s="306"/>
      <c r="L58" s="306"/>
      <c r="M58" s="476"/>
    </row>
    <row r="59" spans="1:13" x14ac:dyDescent="0.2">
      <c r="A59" s="474" t="s">
        <v>714</v>
      </c>
      <c r="B59" s="304" t="s">
        <v>543</v>
      </c>
      <c r="C59" s="304" t="s">
        <v>511</v>
      </c>
      <c r="D59" s="305">
        <f>1003.52-D58-D60</f>
        <v>358.57000000000005</v>
      </c>
      <c r="E59" s="306">
        <f t="shared" si="0"/>
        <v>0.35857</v>
      </c>
      <c r="F59" s="307">
        <v>2</v>
      </c>
      <c r="G59" s="305" t="e">
        <f>ROUND(#REF!*D59,2)</f>
        <v>#REF!</v>
      </c>
      <c r="H59" s="306" t="e">
        <f>ROUND(#REF!*E59,5)</f>
        <v>#REF!</v>
      </c>
      <c r="I59" s="306"/>
      <c r="J59" s="306"/>
      <c r="K59" s="310">
        <v>0.71714</v>
      </c>
      <c r="L59" s="306"/>
      <c r="M59" s="476"/>
    </row>
    <row r="60" spans="1:13" x14ac:dyDescent="0.2">
      <c r="A60" s="474" t="s">
        <v>563</v>
      </c>
      <c r="B60" s="304" t="s">
        <v>543</v>
      </c>
      <c r="C60" s="304" t="s">
        <v>514</v>
      </c>
      <c r="D60" s="305">
        <v>328.88</v>
      </c>
      <c r="E60" s="306">
        <f t="shared" si="0"/>
        <v>0.32888000000000001</v>
      </c>
      <c r="F60" s="307">
        <v>2</v>
      </c>
      <c r="G60" s="305" t="e">
        <f>ROUND(#REF!*D60,2)</f>
        <v>#REF!</v>
      </c>
      <c r="H60" s="306" t="e">
        <f>ROUND(#REF!*E60,5)</f>
        <v>#REF!</v>
      </c>
      <c r="I60" s="306"/>
      <c r="J60" s="306"/>
      <c r="K60" s="306"/>
      <c r="L60" s="306"/>
      <c r="M60" s="478">
        <v>0.65776000000000001</v>
      </c>
    </row>
    <row r="61" spans="1:13" x14ac:dyDescent="0.2">
      <c r="A61" s="474" t="s">
        <v>565</v>
      </c>
      <c r="B61" s="304" t="s">
        <v>715</v>
      </c>
      <c r="C61" s="304" t="s">
        <v>434</v>
      </c>
      <c r="D61" s="305">
        <v>137.66999999999999</v>
      </c>
      <c r="E61" s="306">
        <f t="shared" si="0"/>
        <v>0.13766999999999999</v>
      </c>
      <c r="F61" s="307">
        <v>2</v>
      </c>
      <c r="G61" s="305" t="e">
        <f>ROUND(#REF!*D61,2)</f>
        <v>#REF!</v>
      </c>
      <c r="H61" s="306" t="e">
        <f>ROUND(#REF!*E61,5)</f>
        <v>#REF!</v>
      </c>
      <c r="I61" s="306"/>
      <c r="J61" s="309">
        <v>0.27533999999999997</v>
      </c>
      <c r="K61" s="306"/>
      <c r="L61" s="306"/>
      <c r="M61" s="476"/>
    </row>
    <row r="62" spans="1:13" ht="38.25" x14ac:dyDescent="0.2">
      <c r="A62" s="474" t="s">
        <v>567</v>
      </c>
      <c r="B62" s="304" t="s">
        <v>716</v>
      </c>
      <c r="C62" s="304" t="s">
        <v>717</v>
      </c>
      <c r="D62" s="305">
        <v>916.34</v>
      </c>
      <c r="E62" s="306">
        <f t="shared" si="0"/>
        <v>0.91634000000000004</v>
      </c>
      <c r="F62" s="307">
        <v>2</v>
      </c>
      <c r="G62" s="305" t="e">
        <f>ROUND(#REF!*D62,2)</f>
        <v>#REF!</v>
      </c>
      <c r="H62" s="306" t="e">
        <f>ROUND(#REF!*E62,5)</f>
        <v>#REF!</v>
      </c>
      <c r="I62" s="306"/>
      <c r="J62" s="306"/>
      <c r="K62" s="306"/>
      <c r="L62" s="306"/>
      <c r="M62" s="478">
        <v>1.8326800000000001</v>
      </c>
    </row>
    <row r="63" spans="1:13" x14ac:dyDescent="0.2">
      <c r="A63" s="474" t="s">
        <v>569</v>
      </c>
      <c r="B63" s="304" t="s">
        <v>513</v>
      </c>
      <c r="C63" s="304" t="s">
        <v>514</v>
      </c>
      <c r="D63" s="305">
        <v>757.02</v>
      </c>
      <c r="E63" s="306">
        <f t="shared" si="0"/>
        <v>0.75702000000000003</v>
      </c>
      <c r="F63" s="307">
        <v>2</v>
      </c>
      <c r="G63" s="305" t="e">
        <f>ROUND(#REF!*D63,2)</f>
        <v>#REF!</v>
      </c>
      <c r="H63" s="306" t="e">
        <f>ROUND(#REF!*E63,5)</f>
        <v>#REF!</v>
      </c>
      <c r="I63" s="306"/>
      <c r="J63" s="306"/>
      <c r="K63" s="310">
        <v>1.5140400000000001</v>
      </c>
      <c r="L63" s="306"/>
      <c r="M63" s="476"/>
    </row>
    <row r="64" spans="1:13" ht="25.5" x14ac:dyDescent="0.2">
      <c r="A64" s="474" t="s">
        <v>571</v>
      </c>
      <c r="B64" s="304" t="s">
        <v>537</v>
      </c>
      <c r="C64" s="304" t="s">
        <v>718</v>
      </c>
      <c r="D64" s="305">
        <f>650.88-D65</f>
        <v>371.51</v>
      </c>
      <c r="E64" s="306">
        <f t="shared" si="0"/>
        <v>0.37151000000000001</v>
      </c>
      <c r="F64" s="307">
        <v>2</v>
      </c>
      <c r="G64" s="305" t="e">
        <f>ROUND(#REF!*D64,2)</f>
        <v>#REF!</v>
      </c>
      <c r="H64" s="306" t="e">
        <f>ROUND(#REF!*E64,5)</f>
        <v>#REF!</v>
      </c>
      <c r="I64" s="306"/>
      <c r="J64" s="306"/>
      <c r="K64" s="310">
        <v>0.74302000000000001</v>
      </c>
      <c r="L64" s="306"/>
      <c r="M64" s="476"/>
    </row>
    <row r="65" spans="1:13" x14ac:dyDescent="0.2">
      <c r="A65" s="474" t="s">
        <v>573</v>
      </c>
      <c r="B65" s="304" t="s">
        <v>537</v>
      </c>
      <c r="C65" s="304" t="s">
        <v>514</v>
      </c>
      <c r="D65" s="305">
        <v>279.37</v>
      </c>
      <c r="E65" s="306">
        <f t="shared" si="0"/>
        <v>0.27937000000000001</v>
      </c>
      <c r="F65" s="307">
        <v>2</v>
      </c>
      <c r="G65" s="305" t="e">
        <f>ROUND(#REF!*D65,2)</f>
        <v>#REF!</v>
      </c>
      <c r="H65" s="306" t="e">
        <f>ROUND(#REF!*E65,5)</f>
        <v>#REF!</v>
      </c>
      <c r="I65" s="306"/>
      <c r="J65" s="306"/>
      <c r="K65" s="306"/>
      <c r="L65" s="306"/>
      <c r="M65" s="478">
        <v>0.55874000000000001</v>
      </c>
    </row>
    <row r="66" spans="1:13" x14ac:dyDescent="0.2">
      <c r="A66" s="474" t="s">
        <v>575</v>
      </c>
      <c r="B66" s="304" t="s">
        <v>576</v>
      </c>
      <c r="C66" s="304" t="s">
        <v>502</v>
      </c>
      <c r="D66" s="305">
        <v>731.99</v>
      </c>
      <c r="E66" s="306">
        <f t="shared" si="0"/>
        <v>0.73199000000000003</v>
      </c>
      <c r="F66" s="307">
        <v>2</v>
      </c>
      <c r="G66" s="305" t="e">
        <f>ROUND(#REF!*D66,2)</f>
        <v>#REF!</v>
      </c>
      <c r="H66" s="306" t="e">
        <f>ROUND(#REF!*E66,5)</f>
        <v>#REF!</v>
      </c>
      <c r="I66" s="306"/>
      <c r="J66" s="306"/>
      <c r="K66" s="306"/>
      <c r="L66" s="320">
        <v>1.4639800000000001</v>
      </c>
      <c r="M66" s="476"/>
    </row>
    <row r="67" spans="1:13" x14ac:dyDescent="0.2">
      <c r="A67" s="474" t="s">
        <v>577</v>
      </c>
      <c r="B67" s="304" t="s">
        <v>585</v>
      </c>
      <c r="C67" s="304" t="s">
        <v>502</v>
      </c>
      <c r="D67" s="305">
        <v>284.18</v>
      </c>
      <c r="E67" s="306">
        <f t="shared" si="0"/>
        <v>0.28417999999999999</v>
      </c>
      <c r="F67" s="307">
        <v>2</v>
      </c>
      <c r="G67" s="305" t="e">
        <f>ROUND(#REF!*D67,2)</f>
        <v>#REF!</v>
      </c>
      <c r="H67" s="306" t="e">
        <f>ROUND(#REF!*E67,5)</f>
        <v>#REF!</v>
      </c>
      <c r="I67" s="306"/>
      <c r="J67" s="306"/>
      <c r="K67" s="306"/>
      <c r="L67" s="320">
        <v>0.56835999999999998</v>
      </c>
      <c r="M67" s="476"/>
    </row>
    <row r="68" spans="1:13" x14ac:dyDescent="0.2">
      <c r="A68" s="474" t="s">
        <v>580</v>
      </c>
      <c r="B68" s="304" t="s">
        <v>587</v>
      </c>
      <c r="C68" s="304" t="s">
        <v>502</v>
      </c>
      <c r="D68" s="305">
        <v>162.47999999999999</v>
      </c>
      <c r="E68" s="306">
        <f t="shared" si="0"/>
        <v>0.16248000000000001</v>
      </c>
      <c r="F68" s="307">
        <v>2</v>
      </c>
      <c r="G68" s="305" t="e">
        <f>ROUND(#REF!*D68,2)</f>
        <v>#REF!</v>
      </c>
      <c r="H68" s="306" t="e">
        <f>ROUND(#REF!*E68,5)</f>
        <v>#REF!</v>
      </c>
      <c r="I68" s="306"/>
      <c r="J68" s="306"/>
      <c r="K68" s="306"/>
      <c r="L68" s="320">
        <v>0.32496000000000003</v>
      </c>
      <c r="M68" s="476"/>
    </row>
    <row r="69" spans="1:13" x14ac:dyDescent="0.2">
      <c r="A69" s="474" t="s">
        <v>582</v>
      </c>
      <c r="B69" s="304" t="s">
        <v>589</v>
      </c>
      <c r="C69" s="304" t="s">
        <v>502</v>
      </c>
      <c r="D69" s="305">
        <v>176.58</v>
      </c>
      <c r="E69" s="306">
        <f t="shared" si="0"/>
        <v>0.17657999999999999</v>
      </c>
      <c r="F69" s="307">
        <v>2</v>
      </c>
      <c r="G69" s="305" t="e">
        <f>ROUND(#REF!*D69,2)</f>
        <v>#REF!</v>
      </c>
      <c r="H69" s="306" t="e">
        <f>ROUND(#REF!*E69,5)</f>
        <v>#REF!</v>
      </c>
      <c r="I69" s="306"/>
      <c r="J69" s="306"/>
      <c r="K69" s="306"/>
      <c r="L69" s="320">
        <v>0.35315999999999997</v>
      </c>
      <c r="M69" s="476"/>
    </row>
    <row r="70" spans="1:13" x14ac:dyDescent="0.2">
      <c r="A70" s="474" t="s">
        <v>584</v>
      </c>
      <c r="B70" s="304" t="s">
        <v>591</v>
      </c>
      <c r="C70" s="304" t="s">
        <v>502</v>
      </c>
      <c r="D70" s="305">
        <v>249.12</v>
      </c>
      <c r="E70" s="306">
        <f t="shared" si="0"/>
        <v>0.24912000000000001</v>
      </c>
      <c r="F70" s="307">
        <v>2</v>
      </c>
      <c r="G70" s="305" t="e">
        <f>ROUND(#REF!*D70,2)</f>
        <v>#REF!</v>
      </c>
      <c r="H70" s="306" t="e">
        <f>ROUND(#REF!*E70,5)</f>
        <v>#REF!</v>
      </c>
      <c r="I70" s="306"/>
      <c r="J70" s="306"/>
      <c r="K70" s="306"/>
      <c r="L70" s="320">
        <v>0.49824000000000002</v>
      </c>
      <c r="M70" s="476"/>
    </row>
    <row r="71" spans="1:13" x14ac:dyDescent="0.2">
      <c r="A71" s="474" t="s">
        <v>586</v>
      </c>
      <c r="B71" s="304" t="s">
        <v>568</v>
      </c>
      <c r="C71" s="304" t="s">
        <v>502</v>
      </c>
      <c r="D71" s="305">
        <v>174.48</v>
      </c>
      <c r="E71" s="306">
        <f t="shared" si="0"/>
        <v>0.17448</v>
      </c>
      <c r="F71" s="307">
        <v>2</v>
      </c>
      <c r="G71" s="305" t="e">
        <f>ROUND(#REF!*D71,2)</f>
        <v>#REF!</v>
      </c>
      <c r="H71" s="306" t="e">
        <f>ROUND(#REF!*E71,5)</f>
        <v>#REF!</v>
      </c>
      <c r="I71" s="306"/>
      <c r="J71" s="306"/>
      <c r="K71" s="306"/>
      <c r="L71" s="320">
        <v>0.34895999999999999</v>
      </c>
      <c r="M71" s="476"/>
    </row>
    <row r="72" spans="1:13" x14ac:dyDescent="0.2">
      <c r="A72" s="474" t="s">
        <v>588</v>
      </c>
      <c r="B72" s="304" t="s">
        <v>574</v>
      </c>
      <c r="C72" s="304" t="s">
        <v>502</v>
      </c>
      <c r="D72" s="305">
        <v>73.36</v>
      </c>
      <c r="E72" s="306">
        <f t="shared" si="0"/>
        <v>7.3359999999999995E-2</v>
      </c>
      <c r="F72" s="307">
        <v>2</v>
      </c>
      <c r="G72" s="305" t="e">
        <f>ROUND(#REF!*D72,2)</f>
        <v>#REF!</v>
      </c>
      <c r="H72" s="306" t="e">
        <f>ROUND(#REF!*E72,5)</f>
        <v>#REF!</v>
      </c>
      <c r="I72" s="306"/>
      <c r="J72" s="306"/>
      <c r="K72" s="306"/>
      <c r="L72" s="320">
        <v>0.14671999999999999</v>
      </c>
      <c r="M72" s="476"/>
    </row>
    <row r="73" spans="1:13" x14ac:dyDescent="0.2">
      <c r="A73" s="474" t="s">
        <v>590</v>
      </c>
      <c r="B73" s="304" t="s">
        <v>719</v>
      </c>
      <c r="C73" s="304" t="s">
        <v>618</v>
      </c>
      <c r="D73" s="305">
        <v>398.62</v>
      </c>
      <c r="E73" s="306">
        <f t="shared" si="0"/>
        <v>0.39861999999999997</v>
      </c>
      <c r="F73" s="307">
        <v>2</v>
      </c>
      <c r="G73" s="305" t="e">
        <f>ROUND(#REF!*D73,2)</f>
        <v>#REF!</v>
      </c>
      <c r="H73" s="306" t="e">
        <f>ROUND(#REF!*E73,5)</f>
        <v>#REF!</v>
      </c>
      <c r="I73" s="306"/>
      <c r="J73" s="306"/>
      <c r="K73" s="310">
        <v>0.79723999999999995</v>
      </c>
      <c r="L73" s="306"/>
      <c r="M73" s="476"/>
    </row>
    <row r="74" spans="1:13" x14ac:dyDescent="0.2">
      <c r="A74" s="474" t="s">
        <v>592</v>
      </c>
      <c r="B74" s="304" t="s">
        <v>560</v>
      </c>
      <c r="C74" s="304" t="s">
        <v>437</v>
      </c>
      <c r="D74" s="305">
        <v>161.72</v>
      </c>
      <c r="E74" s="306">
        <f t="shared" si="0"/>
        <v>0.16172</v>
      </c>
      <c r="F74" s="307">
        <v>2</v>
      </c>
      <c r="G74" s="305" t="e">
        <f>ROUND(#REF!*D74,2)</f>
        <v>#REF!</v>
      </c>
      <c r="H74" s="306" t="e">
        <f>ROUND(#REF!*E74,5)</f>
        <v>#REF!</v>
      </c>
      <c r="I74" s="311">
        <v>0.32344000000000001</v>
      </c>
      <c r="J74" s="306"/>
      <c r="K74" s="306"/>
      <c r="L74" s="306"/>
      <c r="M74" s="476"/>
    </row>
    <row r="75" spans="1:13" ht="25.5" x14ac:dyDescent="0.2">
      <c r="A75" s="474" t="s">
        <v>595</v>
      </c>
      <c r="B75" s="304" t="s">
        <v>560</v>
      </c>
      <c r="C75" s="304" t="s">
        <v>720</v>
      </c>
      <c r="D75" s="305">
        <f>297.72-D74</f>
        <v>136.00000000000003</v>
      </c>
      <c r="E75" s="306">
        <f t="shared" si="0"/>
        <v>0.13600000000000001</v>
      </c>
      <c r="F75" s="307">
        <v>2</v>
      </c>
      <c r="G75" s="305" t="e">
        <f>ROUND(#REF!*D75,2)</f>
        <v>#REF!</v>
      </c>
      <c r="H75" s="306" t="e">
        <f>ROUND(#REF!*E75,5)</f>
        <v>#REF!</v>
      </c>
      <c r="I75" s="306"/>
      <c r="J75" s="306"/>
      <c r="K75" s="306"/>
      <c r="L75" s="320">
        <v>0.27200000000000002</v>
      </c>
      <c r="M75" s="476"/>
    </row>
    <row r="76" spans="1:13" x14ac:dyDescent="0.2">
      <c r="A76" s="474" t="s">
        <v>597</v>
      </c>
      <c r="B76" s="304" t="s">
        <v>721</v>
      </c>
      <c r="C76" s="304" t="s">
        <v>434</v>
      </c>
      <c r="D76" s="305">
        <v>250.99</v>
      </c>
      <c r="E76" s="306">
        <f t="shared" si="0"/>
        <v>0.25098999999999999</v>
      </c>
      <c r="F76" s="307">
        <v>2</v>
      </c>
      <c r="G76" s="305" t="e">
        <f>ROUND(#REF!*D76,2)</f>
        <v>#REF!</v>
      </c>
      <c r="H76" s="306" t="e">
        <f>ROUND(#REF!*E76,5)</f>
        <v>#REF!</v>
      </c>
      <c r="I76" s="306"/>
      <c r="J76" s="309">
        <v>0.50197999999999998</v>
      </c>
      <c r="K76" s="306"/>
      <c r="L76" s="306"/>
      <c r="M76" s="476"/>
    </row>
    <row r="77" spans="1:13" x14ac:dyDescent="0.2">
      <c r="A77" s="474" t="s">
        <v>598</v>
      </c>
      <c r="B77" s="304" t="s">
        <v>722</v>
      </c>
      <c r="C77" s="304" t="s">
        <v>434</v>
      </c>
      <c r="D77" s="305">
        <v>232.25</v>
      </c>
      <c r="E77" s="306">
        <f t="shared" si="0"/>
        <v>0.23225000000000001</v>
      </c>
      <c r="F77" s="307">
        <v>2</v>
      </c>
      <c r="G77" s="305" t="e">
        <f>ROUND(#REF!*D77,2)</f>
        <v>#REF!</v>
      </c>
      <c r="H77" s="306" t="e">
        <f>ROUND(#REF!*E77,5)</f>
        <v>#REF!</v>
      </c>
      <c r="I77" s="306"/>
      <c r="J77" s="309">
        <v>0.46450000000000002</v>
      </c>
      <c r="K77" s="306"/>
      <c r="L77" s="306"/>
      <c r="M77" s="476"/>
    </row>
    <row r="78" spans="1:13" x14ac:dyDescent="0.2">
      <c r="A78" s="474" t="s">
        <v>600</v>
      </c>
      <c r="B78" s="304" t="s">
        <v>723</v>
      </c>
      <c r="C78" s="304" t="s">
        <v>434</v>
      </c>
      <c r="D78" s="305">
        <v>142.62</v>
      </c>
      <c r="E78" s="306">
        <f t="shared" ref="E78:E125" si="3">ROUND(D78/1000,5)</f>
        <v>0.14262</v>
      </c>
      <c r="F78" s="307">
        <v>2</v>
      </c>
      <c r="G78" s="305" t="e">
        <f>ROUND(#REF!*D78,2)</f>
        <v>#REF!</v>
      </c>
      <c r="H78" s="306" t="e">
        <f>ROUND(#REF!*E78,5)</f>
        <v>#REF!</v>
      </c>
      <c r="I78" s="306"/>
      <c r="J78" s="309">
        <v>0.28523999999999999</v>
      </c>
      <c r="K78" s="306"/>
      <c r="L78" s="306"/>
      <c r="M78" s="476"/>
    </row>
    <row r="79" spans="1:13" x14ac:dyDescent="0.2">
      <c r="A79" s="474" t="s">
        <v>602</v>
      </c>
      <c r="B79" s="304" t="s">
        <v>724</v>
      </c>
      <c r="C79" s="304" t="s">
        <v>434</v>
      </c>
      <c r="D79" s="305">
        <v>191.39</v>
      </c>
      <c r="E79" s="306">
        <f t="shared" si="3"/>
        <v>0.19139</v>
      </c>
      <c r="F79" s="307">
        <v>2</v>
      </c>
      <c r="G79" s="305" t="e">
        <f>ROUND(#REF!*D79,2)</f>
        <v>#REF!</v>
      </c>
      <c r="H79" s="306" t="e">
        <f>ROUND(#REF!*E79,5)</f>
        <v>#REF!</v>
      </c>
      <c r="I79" s="306"/>
      <c r="J79" s="309">
        <v>0.38278000000000001</v>
      </c>
      <c r="K79" s="306"/>
      <c r="L79" s="306"/>
      <c r="M79" s="476"/>
    </row>
    <row r="80" spans="1:13" x14ac:dyDescent="0.2">
      <c r="A80" s="474" t="s">
        <v>604</v>
      </c>
      <c r="B80" s="304" t="s">
        <v>725</v>
      </c>
      <c r="C80" s="304" t="s">
        <v>434</v>
      </c>
      <c r="D80" s="305">
        <v>154.93</v>
      </c>
      <c r="E80" s="306">
        <f t="shared" si="3"/>
        <v>0.15493000000000001</v>
      </c>
      <c r="F80" s="307">
        <v>2</v>
      </c>
      <c r="G80" s="305" t="e">
        <f>ROUND(#REF!*D80,2)</f>
        <v>#REF!</v>
      </c>
      <c r="H80" s="306" t="e">
        <f>ROUND(#REF!*E80,5)</f>
        <v>#REF!</v>
      </c>
      <c r="I80" s="306"/>
      <c r="J80" s="309">
        <v>0.30986000000000002</v>
      </c>
      <c r="K80" s="306"/>
      <c r="L80" s="306"/>
      <c r="M80" s="476"/>
    </row>
    <row r="81" spans="1:13" x14ac:dyDescent="0.2">
      <c r="A81" s="474" t="s">
        <v>607</v>
      </c>
      <c r="B81" s="304" t="s">
        <v>491</v>
      </c>
      <c r="C81" s="304" t="s">
        <v>726</v>
      </c>
      <c r="D81" s="305">
        <v>986.79</v>
      </c>
      <c r="E81" s="306">
        <f t="shared" si="3"/>
        <v>0.98678999999999994</v>
      </c>
      <c r="F81" s="307">
        <v>2</v>
      </c>
      <c r="G81" s="305" t="e">
        <f>ROUND(#REF!*D81,2)</f>
        <v>#REF!</v>
      </c>
      <c r="H81" s="306" t="e">
        <f>ROUND(#REF!*E81,5)</f>
        <v>#REF!</v>
      </c>
      <c r="I81" s="306"/>
      <c r="J81" s="306"/>
      <c r="K81" s="310">
        <v>1.9735799999999999</v>
      </c>
      <c r="L81" s="306"/>
      <c r="M81" s="476"/>
    </row>
    <row r="82" spans="1:13" x14ac:dyDescent="0.2">
      <c r="A82" s="474" t="s">
        <v>608</v>
      </c>
      <c r="B82" s="304" t="s">
        <v>491</v>
      </c>
      <c r="C82" s="304" t="s">
        <v>727</v>
      </c>
      <c r="D82" s="305">
        <f>1801-D81</f>
        <v>814.21</v>
      </c>
      <c r="E82" s="306">
        <f t="shared" si="3"/>
        <v>0.81420999999999999</v>
      </c>
      <c r="F82" s="307">
        <v>2</v>
      </c>
      <c r="G82" s="305" t="e">
        <f>ROUND(#REF!*D82,2)</f>
        <v>#REF!</v>
      </c>
      <c r="H82" s="306" t="e">
        <f>ROUND(#REF!*E82,5)</f>
        <v>#REF!</v>
      </c>
      <c r="I82" s="306"/>
      <c r="J82" s="306"/>
      <c r="K82" s="306"/>
      <c r="L82" s="306"/>
      <c r="M82" s="478">
        <v>1.9735799999999999</v>
      </c>
    </row>
    <row r="83" spans="1:13" x14ac:dyDescent="0.2">
      <c r="A83" s="474" t="s">
        <v>609</v>
      </c>
      <c r="B83" s="304" t="s">
        <v>510</v>
      </c>
      <c r="C83" s="304" t="s">
        <v>728</v>
      </c>
      <c r="D83" s="305">
        <v>756.43</v>
      </c>
      <c r="E83" s="306">
        <f t="shared" si="3"/>
        <v>0.75643000000000005</v>
      </c>
      <c r="F83" s="307">
        <v>2</v>
      </c>
      <c r="G83" s="305" t="e">
        <f>ROUND(#REF!*D83,2)</f>
        <v>#REF!</v>
      </c>
      <c r="H83" s="306" t="e">
        <f>ROUND(#REF!*E83,5)</f>
        <v>#REF!</v>
      </c>
      <c r="I83" s="306"/>
      <c r="J83" s="306"/>
      <c r="K83" s="310">
        <v>1.5128600000000001</v>
      </c>
      <c r="L83" s="306"/>
      <c r="M83" s="476"/>
    </row>
    <row r="84" spans="1:13" x14ac:dyDescent="0.2">
      <c r="A84" s="474" t="s">
        <v>610</v>
      </c>
      <c r="B84" s="304" t="s">
        <v>777</v>
      </c>
      <c r="C84" s="304" t="s">
        <v>729</v>
      </c>
      <c r="D84" s="305">
        <v>749.78</v>
      </c>
      <c r="E84" s="306">
        <f t="shared" si="3"/>
        <v>0.74978</v>
      </c>
      <c r="F84" s="307">
        <v>2</v>
      </c>
      <c r="G84" s="305" t="e">
        <f>ROUND(#REF!*D84,2)</f>
        <v>#REF!</v>
      </c>
      <c r="H84" s="306" t="e">
        <f>ROUND(#REF!*E84,5)</f>
        <v>#REF!</v>
      </c>
      <c r="I84" s="306"/>
      <c r="J84" s="306"/>
      <c r="K84" s="306"/>
      <c r="L84" s="306"/>
      <c r="M84" s="478">
        <v>1.49956</v>
      </c>
    </row>
    <row r="85" spans="1:13" x14ac:dyDescent="0.2">
      <c r="A85" s="474" t="s">
        <v>611</v>
      </c>
      <c r="B85" s="304" t="s">
        <v>730</v>
      </c>
      <c r="C85" s="304" t="s">
        <v>618</v>
      </c>
      <c r="D85" s="305">
        <v>179.72</v>
      </c>
      <c r="E85" s="306">
        <f t="shared" si="3"/>
        <v>0.17971999999999999</v>
      </c>
      <c r="F85" s="307">
        <v>2</v>
      </c>
      <c r="G85" s="305" t="e">
        <f>ROUND(#REF!*D85,2)</f>
        <v>#REF!</v>
      </c>
      <c r="H85" s="306" t="e">
        <f>ROUND(#REF!*E85,5)</f>
        <v>#REF!</v>
      </c>
      <c r="I85" s="306"/>
      <c r="J85" s="306"/>
      <c r="K85" s="310">
        <v>0.35943999999999998</v>
      </c>
      <c r="L85" s="306"/>
      <c r="M85" s="476"/>
    </row>
    <row r="86" spans="1:13" x14ac:dyDescent="0.2">
      <c r="A86" s="474" t="s">
        <v>612</v>
      </c>
      <c r="B86" s="304" t="s">
        <v>731</v>
      </c>
      <c r="C86" s="304" t="s">
        <v>434</v>
      </c>
      <c r="D86" s="305">
        <v>167.46</v>
      </c>
      <c r="E86" s="306">
        <f t="shared" si="3"/>
        <v>0.16746</v>
      </c>
      <c r="F86" s="307">
        <v>2</v>
      </c>
      <c r="G86" s="305" t="e">
        <f>ROUND(#REF!*D86,2)</f>
        <v>#REF!</v>
      </c>
      <c r="H86" s="306" t="e">
        <f>ROUND(#REF!*E86,5)</f>
        <v>#REF!</v>
      </c>
      <c r="I86" s="306"/>
      <c r="J86" s="309">
        <v>0.33492</v>
      </c>
      <c r="K86" s="306"/>
      <c r="L86" s="306"/>
      <c r="M86" s="476"/>
    </row>
    <row r="87" spans="1:13" x14ac:dyDescent="0.2">
      <c r="A87" s="474" t="s">
        <v>613</v>
      </c>
      <c r="B87" s="304" t="s">
        <v>732</v>
      </c>
      <c r="C87" s="304" t="s">
        <v>434</v>
      </c>
      <c r="D87" s="305">
        <v>219.4</v>
      </c>
      <c r="E87" s="306">
        <f t="shared" si="3"/>
        <v>0.21940000000000001</v>
      </c>
      <c r="F87" s="307">
        <v>2</v>
      </c>
      <c r="G87" s="305" t="e">
        <f>ROUND(#REF!*D87,2)</f>
        <v>#REF!</v>
      </c>
      <c r="H87" s="306" t="e">
        <f>ROUND(#REF!*E87,5)</f>
        <v>#REF!</v>
      </c>
      <c r="I87" s="306"/>
      <c r="J87" s="309">
        <v>0.43880000000000002</v>
      </c>
      <c r="K87" s="306"/>
      <c r="L87" s="306"/>
      <c r="M87" s="476"/>
    </row>
    <row r="88" spans="1:13" x14ac:dyDescent="0.2">
      <c r="A88" s="474" t="s">
        <v>614</v>
      </c>
      <c r="B88" s="304" t="s">
        <v>733</v>
      </c>
      <c r="C88" s="304" t="s">
        <v>434</v>
      </c>
      <c r="D88" s="305">
        <v>289.39999999999998</v>
      </c>
      <c r="E88" s="306">
        <f t="shared" si="3"/>
        <v>0.28939999999999999</v>
      </c>
      <c r="F88" s="307">
        <v>2</v>
      </c>
      <c r="G88" s="305" t="e">
        <f>ROUND(#REF!*D88,2)</f>
        <v>#REF!</v>
      </c>
      <c r="H88" s="306" t="e">
        <f>ROUND(#REF!*E88,5)</f>
        <v>#REF!</v>
      </c>
      <c r="I88" s="306"/>
      <c r="J88" s="309">
        <v>0.57879999999999998</v>
      </c>
      <c r="K88" s="306"/>
      <c r="L88" s="306"/>
      <c r="M88" s="476"/>
    </row>
    <row r="89" spans="1:13" x14ac:dyDescent="0.2">
      <c r="A89" s="474" t="s">
        <v>616</v>
      </c>
      <c r="B89" s="304" t="s">
        <v>500</v>
      </c>
      <c r="C89" s="304" t="s">
        <v>437</v>
      </c>
      <c r="D89" s="305">
        <v>767.54</v>
      </c>
      <c r="E89" s="306">
        <f t="shared" si="3"/>
        <v>0.76754</v>
      </c>
      <c r="F89" s="307">
        <v>2</v>
      </c>
      <c r="G89" s="305" t="e">
        <f>ROUND(#REF!*D89,2)</f>
        <v>#REF!</v>
      </c>
      <c r="H89" s="306" t="e">
        <f>ROUND(#REF!*E89,5)</f>
        <v>#REF!</v>
      </c>
      <c r="I89" s="306"/>
      <c r="J89" s="306"/>
      <c r="K89" s="310">
        <v>1.53508</v>
      </c>
      <c r="L89" s="306"/>
      <c r="M89" s="476"/>
    </row>
    <row r="90" spans="1:13" x14ac:dyDescent="0.2">
      <c r="A90" s="474" t="s">
        <v>619</v>
      </c>
      <c r="B90" s="304" t="s">
        <v>500</v>
      </c>
      <c r="C90" s="304" t="s">
        <v>502</v>
      </c>
      <c r="D90" s="305">
        <v>605.21</v>
      </c>
      <c r="E90" s="306">
        <f t="shared" si="3"/>
        <v>0.60521000000000003</v>
      </c>
      <c r="F90" s="307">
        <v>2</v>
      </c>
      <c r="G90" s="305" t="e">
        <f>ROUND(#REF!*D90,2)</f>
        <v>#REF!</v>
      </c>
      <c r="H90" s="306" t="e">
        <f>ROUND(#REF!*E90,5)</f>
        <v>#REF!</v>
      </c>
      <c r="I90" s="306"/>
      <c r="J90" s="306"/>
      <c r="K90" s="306"/>
      <c r="L90" s="320">
        <v>1.2104200000000001</v>
      </c>
      <c r="M90" s="476"/>
    </row>
    <row r="91" spans="1:13" x14ac:dyDescent="0.2">
      <c r="A91" s="474" t="s">
        <v>621</v>
      </c>
      <c r="B91" s="304" t="s">
        <v>539</v>
      </c>
      <c r="C91" s="304" t="s">
        <v>437</v>
      </c>
      <c r="D91" s="305">
        <v>290.91000000000003</v>
      </c>
      <c r="E91" s="306">
        <f t="shared" si="3"/>
        <v>0.29091</v>
      </c>
      <c r="F91" s="307">
        <v>2</v>
      </c>
      <c r="G91" s="305" t="e">
        <f>ROUND(#REF!*D91,2)</f>
        <v>#REF!</v>
      </c>
      <c r="H91" s="306" t="e">
        <f>ROUND(#REF!*E91,5)</f>
        <v>#REF!</v>
      </c>
      <c r="I91" s="311">
        <v>0.58182</v>
      </c>
      <c r="J91" s="306"/>
      <c r="K91" s="306"/>
      <c r="L91" s="306"/>
      <c r="M91" s="476"/>
    </row>
    <row r="92" spans="1:13" x14ac:dyDescent="0.2">
      <c r="A92" s="474" t="s">
        <v>623</v>
      </c>
      <c r="B92" s="304" t="s">
        <v>539</v>
      </c>
      <c r="C92" s="304" t="s">
        <v>712</v>
      </c>
      <c r="D92" s="305">
        <f>1058.45-D91-D93</f>
        <v>387.59</v>
      </c>
      <c r="E92" s="306">
        <f t="shared" si="3"/>
        <v>0.38758999999999999</v>
      </c>
      <c r="F92" s="307">
        <v>2</v>
      </c>
      <c r="G92" s="305" t="e">
        <f>ROUND(#REF!*D92,2)</f>
        <v>#REF!</v>
      </c>
      <c r="H92" s="306" t="e">
        <f>ROUND(#REF!*E92,5)</f>
        <v>#REF!</v>
      </c>
      <c r="I92" s="306"/>
      <c r="J92" s="306"/>
      <c r="K92" s="310">
        <v>0.77517999999999998</v>
      </c>
      <c r="L92" s="306"/>
      <c r="M92" s="476"/>
    </row>
    <row r="93" spans="1:13" ht="25.5" x14ac:dyDescent="0.2">
      <c r="A93" s="474" t="s">
        <v>625</v>
      </c>
      <c r="B93" s="304" t="s">
        <v>539</v>
      </c>
      <c r="C93" s="304" t="s">
        <v>713</v>
      </c>
      <c r="D93" s="305">
        <v>379.95</v>
      </c>
      <c r="E93" s="306">
        <f t="shared" si="3"/>
        <v>0.37995000000000001</v>
      </c>
      <c r="F93" s="307">
        <v>2</v>
      </c>
      <c r="G93" s="305" t="e">
        <f>ROUND(#REF!*D93,2)</f>
        <v>#REF!</v>
      </c>
      <c r="H93" s="306" t="e">
        <f>ROUND(#REF!*E93,5)</f>
        <v>#REF!</v>
      </c>
      <c r="I93" s="306"/>
      <c r="J93" s="306"/>
      <c r="K93" s="306"/>
      <c r="L93" s="306"/>
      <c r="M93" s="478">
        <v>0.75990000000000002</v>
      </c>
    </row>
    <row r="94" spans="1:13" x14ac:dyDescent="0.2">
      <c r="A94" s="474" t="s">
        <v>626</v>
      </c>
      <c r="B94" s="304" t="s">
        <v>545</v>
      </c>
      <c r="C94" s="304" t="s">
        <v>437</v>
      </c>
      <c r="D94" s="305">
        <v>502.25</v>
      </c>
      <c r="E94" s="306">
        <f t="shared" si="3"/>
        <v>0.50224999999999997</v>
      </c>
      <c r="F94" s="307">
        <v>2</v>
      </c>
      <c r="G94" s="305" t="e">
        <f>ROUND(#REF!*D94,2)</f>
        <v>#REF!</v>
      </c>
      <c r="H94" s="306" t="e">
        <f>ROUND(#REF!*E94,5)</f>
        <v>#REF!</v>
      </c>
      <c r="I94" s="311">
        <v>1.0044999999999999</v>
      </c>
      <c r="J94" s="306"/>
      <c r="K94" s="306"/>
      <c r="L94" s="306"/>
      <c r="M94" s="476"/>
    </row>
    <row r="95" spans="1:13" x14ac:dyDescent="0.2">
      <c r="A95" s="474" t="s">
        <v>627</v>
      </c>
      <c r="B95" s="304" t="s">
        <v>545</v>
      </c>
      <c r="C95" s="304" t="s">
        <v>734</v>
      </c>
      <c r="D95" s="305">
        <f>1173.2-D94-D96</f>
        <v>505.39000000000004</v>
      </c>
      <c r="E95" s="306">
        <f t="shared" si="3"/>
        <v>0.50539000000000001</v>
      </c>
      <c r="F95" s="307">
        <v>2</v>
      </c>
      <c r="G95" s="305" t="e">
        <f>ROUND(#REF!*D95,2)</f>
        <v>#REF!</v>
      </c>
      <c r="H95" s="306" t="e">
        <f>ROUND(#REF!*E95,5)</f>
        <v>#REF!</v>
      </c>
      <c r="I95" s="306"/>
      <c r="J95" s="306"/>
      <c r="K95" s="310">
        <v>1.01078</v>
      </c>
      <c r="L95" s="306"/>
      <c r="M95" s="476"/>
    </row>
    <row r="96" spans="1:13" x14ac:dyDescent="0.2">
      <c r="A96" s="474" t="s">
        <v>628</v>
      </c>
      <c r="B96" s="304" t="s">
        <v>545</v>
      </c>
      <c r="C96" s="304" t="s">
        <v>520</v>
      </c>
      <c r="D96" s="305">
        <v>165.56</v>
      </c>
      <c r="E96" s="306">
        <f t="shared" si="3"/>
        <v>0.16556000000000001</v>
      </c>
      <c r="F96" s="307">
        <v>2</v>
      </c>
      <c r="G96" s="305" t="e">
        <f>ROUND(#REF!*D96,2)</f>
        <v>#REF!</v>
      </c>
      <c r="H96" s="306" t="e">
        <f>ROUND(#REF!*E96,5)</f>
        <v>#REF!</v>
      </c>
      <c r="I96" s="306"/>
      <c r="J96" s="306"/>
      <c r="K96" s="306"/>
      <c r="L96" s="306"/>
      <c r="M96" s="478">
        <v>0.33112000000000003</v>
      </c>
    </row>
    <row r="97" spans="1:13" x14ac:dyDescent="0.2">
      <c r="A97" s="474" t="s">
        <v>630</v>
      </c>
      <c r="B97" s="304" t="s">
        <v>529</v>
      </c>
      <c r="C97" s="304" t="s">
        <v>729</v>
      </c>
      <c r="D97" s="305">
        <v>685.09</v>
      </c>
      <c r="E97" s="306">
        <f t="shared" si="3"/>
        <v>0.68508999999999998</v>
      </c>
      <c r="F97" s="307">
        <v>2</v>
      </c>
      <c r="G97" s="305" t="e">
        <f>ROUND(#REF!*D97,2)</f>
        <v>#REF!</v>
      </c>
      <c r="H97" s="306" t="e">
        <f>ROUND(#REF!*E97,5)</f>
        <v>#REF!</v>
      </c>
      <c r="I97" s="306"/>
      <c r="J97" s="306"/>
      <c r="K97" s="306"/>
      <c r="L97" s="306"/>
      <c r="M97" s="478">
        <v>1.37018</v>
      </c>
    </row>
    <row r="98" spans="1:13" x14ac:dyDescent="0.2">
      <c r="A98" s="474" t="s">
        <v>735</v>
      </c>
      <c r="B98" s="304" t="s">
        <v>489</v>
      </c>
      <c r="C98" s="304" t="s">
        <v>727</v>
      </c>
      <c r="D98" s="305">
        <v>936.57</v>
      </c>
      <c r="E98" s="306">
        <f t="shared" si="3"/>
        <v>0.93657000000000001</v>
      </c>
      <c r="F98" s="307">
        <v>2</v>
      </c>
      <c r="G98" s="305" t="e">
        <f>ROUND(#REF!*D98,2)</f>
        <v>#REF!</v>
      </c>
      <c r="H98" s="306" t="e">
        <f>ROUND(#REF!*E98,5)</f>
        <v>#REF!</v>
      </c>
      <c r="I98" s="306"/>
      <c r="J98" s="306"/>
      <c r="K98" s="306"/>
      <c r="L98" s="320">
        <v>1.87314</v>
      </c>
      <c r="M98" s="476"/>
    </row>
    <row r="99" spans="1:13" x14ac:dyDescent="0.2">
      <c r="A99" s="474" t="s">
        <v>736</v>
      </c>
      <c r="B99" s="304" t="s">
        <v>535</v>
      </c>
      <c r="C99" s="304" t="s">
        <v>437</v>
      </c>
      <c r="D99" s="305">
        <v>296.25</v>
      </c>
      <c r="E99" s="306">
        <f t="shared" si="3"/>
        <v>0.29625000000000001</v>
      </c>
      <c r="F99" s="307">
        <v>2</v>
      </c>
      <c r="G99" s="305" t="e">
        <f>ROUND(#REF!*D99,2)</f>
        <v>#REF!</v>
      </c>
      <c r="H99" s="306" t="e">
        <f>ROUND(#REF!*E99,5)</f>
        <v>#REF!</v>
      </c>
      <c r="I99" s="311">
        <v>0.59250000000000003</v>
      </c>
      <c r="J99" s="306"/>
      <c r="K99" s="306"/>
      <c r="L99" s="306"/>
      <c r="M99" s="476"/>
    </row>
    <row r="100" spans="1:13" x14ac:dyDescent="0.2">
      <c r="A100" s="474" t="s">
        <v>737</v>
      </c>
      <c r="B100" s="304" t="s">
        <v>535</v>
      </c>
      <c r="C100" s="304" t="s">
        <v>728</v>
      </c>
      <c r="D100" s="305">
        <f>600.32-D99</f>
        <v>304.07000000000005</v>
      </c>
      <c r="E100" s="306">
        <f t="shared" si="3"/>
        <v>0.30407000000000001</v>
      </c>
      <c r="F100" s="307">
        <v>2</v>
      </c>
      <c r="G100" s="305" t="e">
        <f>ROUND(#REF!*D100,2)</f>
        <v>#REF!</v>
      </c>
      <c r="H100" s="306" t="e">
        <f>ROUND(#REF!*E100,5)</f>
        <v>#REF!</v>
      </c>
      <c r="I100" s="306"/>
      <c r="J100" s="306"/>
      <c r="K100" s="310">
        <v>0.60814000000000001</v>
      </c>
      <c r="L100" s="306"/>
      <c r="M100" s="476"/>
    </row>
    <row r="101" spans="1:13" ht="25.5" x14ac:dyDescent="0.2">
      <c r="A101" s="474" t="s">
        <v>738</v>
      </c>
      <c r="B101" s="304" t="s">
        <v>622</v>
      </c>
      <c r="C101" s="304" t="s">
        <v>739</v>
      </c>
      <c r="D101" s="305">
        <f>467.82-D102</f>
        <v>188.19</v>
      </c>
      <c r="E101" s="306">
        <f t="shared" si="3"/>
        <v>0.18819</v>
      </c>
      <c r="F101" s="307">
        <v>2</v>
      </c>
      <c r="G101" s="305" t="e">
        <f>ROUND(#REF!*D101,2)</f>
        <v>#REF!</v>
      </c>
      <c r="H101" s="306" t="e">
        <f>ROUND(#REF!*E101,5)</f>
        <v>#REF!</v>
      </c>
      <c r="I101" s="306"/>
      <c r="J101" s="306"/>
      <c r="K101" s="310">
        <v>0.37637999999999999</v>
      </c>
      <c r="L101" s="306"/>
      <c r="M101" s="476"/>
    </row>
    <row r="102" spans="1:13" x14ac:dyDescent="0.2">
      <c r="A102" s="474" t="s">
        <v>740</v>
      </c>
      <c r="B102" s="304" t="s">
        <v>622</v>
      </c>
      <c r="C102" s="304" t="s">
        <v>741</v>
      </c>
      <c r="D102" s="305">
        <v>279.63</v>
      </c>
      <c r="E102" s="306">
        <f t="shared" si="3"/>
        <v>0.27962999999999999</v>
      </c>
      <c r="F102" s="307">
        <v>2</v>
      </c>
      <c r="G102" s="305" t="e">
        <f>ROUND(#REF!*D102,2)</f>
        <v>#REF!</v>
      </c>
      <c r="H102" s="306" t="e">
        <f>ROUND(#REF!*E102,5)</f>
        <v>#REF!</v>
      </c>
      <c r="I102" s="306"/>
      <c r="J102" s="306"/>
      <c r="K102" s="306"/>
      <c r="L102" s="306"/>
      <c r="M102" s="478">
        <v>0.55925999999999998</v>
      </c>
    </row>
    <row r="103" spans="1:13" x14ac:dyDescent="0.2">
      <c r="A103" s="474" t="s">
        <v>742</v>
      </c>
      <c r="B103" s="304" t="s">
        <v>572</v>
      </c>
      <c r="C103" s="304" t="s">
        <v>727</v>
      </c>
      <c r="D103" s="305">
        <v>312.05</v>
      </c>
      <c r="E103" s="306">
        <f t="shared" si="3"/>
        <v>0.31204999999999999</v>
      </c>
      <c r="F103" s="307">
        <v>2</v>
      </c>
      <c r="G103" s="305" t="e">
        <f>ROUND(#REF!*D103,2)</f>
        <v>#REF!</v>
      </c>
      <c r="H103" s="306" t="e">
        <f>ROUND(#REF!*E103,5)</f>
        <v>#REF!</v>
      </c>
      <c r="I103" s="306"/>
      <c r="J103" s="306"/>
      <c r="K103" s="306"/>
      <c r="L103" s="320">
        <v>0.62409999999999999</v>
      </c>
      <c r="M103" s="476"/>
    </row>
    <row r="104" spans="1:13" x14ac:dyDescent="0.2">
      <c r="A104" s="474" t="s">
        <v>743</v>
      </c>
      <c r="B104" s="304" t="s">
        <v>533</v>
      </c>
      <c r="C104" s="304" t="s">
        <v>514</v>
      </c>
      <c r="D104" s="305">
        <v>293.08999999999997</v>
      </c>
      <c r="E104" s="306">
        <f t="shared" si="3"/>
        <v>0.29309000000000002</v>
      </c>
      <c r="F104" s="307">
        <v>2</v>
      </c>
      <c r="G104" s="305" t="e">
        <f>ROUND(#REF!*D104,2)</f>
        <v>#REF!</v>
      </c>
      <c r="H104" s="306" t="e">
        <f>ROUND(#REF!*E104,5)</f>
        <v>#REF!</v>
      </c>
      <c r="I104" s="306"/>
      <c r="J104" s="306"/>
      <c r="K104" s="306"/>
      <c r="L104" s="306"/>
      <c r="M104" s="478">
        <v>0.58618000000000003</v>
      </c>
    </row>
    <row r="105" spans="1:13" x14ac:dyDescent="0.2">
      <c r="A105" s="474" t="s">
        <v>744</v>
      </c>
      <c r="B105" s="304" t="s">
        <v>570</v>
      </c>
      <c r="C105" s="304" t="s">
        <v>437</v>
      </c>
      <c r="D105" s="305">
        <v>147.4</v>
      </c>
      <c r="E105" s="306">
        <f t="shared" si="3"/>
        <v>0.1474</v>
      </c>
      <c r="F105" s="307">
        <v>2</v>
      </c>
      <c r="G105" s="305" t="e">
        <f>ROUND(#REF!*D105,2)</f>
        <v>#REF!</v>
      </c>
      <c r="H105" s="306" t="e">
        <f>ROUND(#REF!*E105,5)</f>
        <v>#REF!</v>
      </c>
      <c r="I105" s="311">
        <v>0.29480000000000001</v>
      </c>
      <c r="J105" s="306"/>
      <c r="K105" s="306"/>
      <c r="L105" s="306"/>
      <c r="M105" s="476"/>
    </row>
    <row r="106" spans="1:13" x14ac:dyDescent="0.2">
      <c r="A106" s="474" t="s">
        <v>745</v>
      </c>
      <c r="B106" s="304" t="s">
        <v>570</v>
      </c>
      <c r="C106" s="304" t="s">
        <v>727</v>
      </c>
      <c r="D106" s="305">
        <f>511.83-D105</f>
        <v>364.42999999999995</v>
      </c>
      <c r="E106" s="306">
        <f t="shared" si="3"/>
        <v>0.36442999999999998</v>
      </c>
      <c r="F106" s="307">
        <v>2</v>
      </c>
      <c r="G106" s="305" t="e">
        <f>ROUND(#REF!*D106,2)</f>
        <v>#REF!</v>
      </c>
      <c r="H106" s="306" t="e">
        <f>ROUND(#REF!*E106,5)</f>
        <v>#REF!</v>
      </c>
      <c r="I106" s="306"/>
      <c r="J106" s="306"/>
      <c r="K106" s="306"/>
      <c r="L106" s="320">
        <v>0.72885999999999995</v>
      </c>
      <c r="M106" s="476"/>
    </row>
    <row r="107" spans="1:13" x14ac:dyDescent="0.2">
      <c r="A107" s="474" t="s">
        <v>746</v>
      </c>
      <c r="B107" s="304" t="s">
        <v>562</v>
      </c>
      <c r="C107" s="304" t="s">
        <v>437</v>
      </c>
      <c r="D107" s="305">
        <v>160.04</v>
      </c>
      <c r="E107" s="306">
        <f t="shared" si="3"/>
        <v>0.16003999999999999</v>
      </c>
      <c r="F107" s="307">
        <v>2</v>
      </c>
      <c r="G107" s="305" t="e">
        <f>ROUND(#REF!*D107,2)</f>
        <v>#REF!</v>
      </c>
      <c r="H107" s="306" t="e">
        <f>ROUND(#REF!*E107,5)</f>
        <v>#REF!</v>
      </c>
      <c r="I107" s="311">
        <v>0.32007999999999998</v>
      </c>
      <c r="J107" s="306"/>
      <c r="K107" s="306"/>
      <c r="L107" s="306"/>
      <c r="M107" s="476"/>
    </row>
    <row r="108" spans="1:13" ht="25.5" x14ac:dyDescent="0.2">
      <c r="A108" s="474" t="s">
        <v>747</v>
      </c>
      <c r="B108" s="304" t="s">
        <v>562</v>
      </c>
      <c r="C108" s="304" t="s">
        <v>720</v>
      </c>
      <c r="D108" s="305">
        <f>354.98-D107</f>
        <v>194.94000000000003</v>
      </c>
      <c r="E108" s="306">
        <f t="shared" si="3"/>
        <v>0.19494</v>
      </c>
      <c r="F108" s="307">
        <v>2</v>
      </c>
      <c r="G108" s="305" t="e">
        <f>ROUND(#REF!*D108,2)</f>
        <v>#REF!</v>
      </c>
      <c r="H108" s="306" t="e">
        <f>ROUND(#REF!*E108,5)</f>
        <v>#REF!</v>
      </c>
      <c r="I108" s="306"/>
      <c r="J108" s="306"/>
      <c r="K108" s="306"/>
      <c r="L108" s="320">
        <v>0.38988</v>
      </c>
      <c r="M108" s="476"/>
    </row>
    <row r="109" spans="1:13" x14ac:dyDescent="0.2">
      <c r="A109" s="474" t="s">
        <v>748</v>
      </c>
      <c r="B109" s="304" t="s">
        <v>749</v>
      </c>
      <c r="C109" s="304" t="s">
        <v>691</v>
      </c>
      <c r="D109" s="305">
        <v>1362.87</v>
      </c>
      <c r="E109" s="306">
        <f t="shared" si="3"/>
        <v>1.36287</v>
      </c>
      <c r="F109" s="307">
        <v>2</v>
      </c>
      <c r="G109" s="305" t="e">
        <f>ROUND(#REF!*D109,2)</f>
        <v>#REF!</v>
      </c>
      <c r="H109" s="306" t="e">
        <f>ROUND(#REF!*E109,5)</f>
        <v>#REF!</v>
      </c>
      <c r="I109" s="311">
        <v>2.7257400000000001</v>
      </c>
      <c r="J109" s="306"/>
      <c r="K109" s="306"/>
      <c r="L109" s="306"/>
      <c r="M109" s="476"/>
    </row>
    <row r="110" spans="1:13" x14ac:dyDescent="0.2">
      <c r="A110" s="474" t="s">
        <v>750</v>
      </c>
      <c r="B110" s="304" t="s">
        <v>751</v>
      </c>
      <c r="C110" s="304" t="s">
        <v>691</v>
      </c>
      <c r="D110" s="305">
        <v>1465.15</v>
      </c>
      <c r="E110" s="306">
        <f t="shared" si="3"/>
        <v>1.46515</v>
      </c>
      <c r="F110" s="307">
        <v>2</v>
      </c>
      <c r="G110" s="305" t="e">
        <f>ROUND(#REF!*D110,2)</f>
        <v>#REF!</v>
      </c>
      <c r="H110" s="306" t="e">
        <f>ROUND(#REF!*E110,5)</f>
        <v>#REF!</v>
      </c>
      <c r="I110" s="311">
        <v>2.9302999999999999</v>
      </c>
      <c r="J110" s="306"/>
      <c r="K110" s="306"/>
      <c r="L110" s="306"/>
      <c r="M110" s="476"/>
    </row>
    <row r="111" spans="1:13" x14ac:dyDescent="0.2">
      <c r="A111" s="474" t="s">
        <v>752</v>
      </c>
      <c r="B111" s="304" t="s">
        <v>753</v>
      </c>
      <c r="C111" s="304" t="s">
        <v>434</v>
      </c>
      <c r="D111" s="305">
        <v>155.80000000000001</v>
      </c>
      <c r="E111" s="306">
        <f t="shared" si="3"/>
        <v>0.15579999999999999</v>
      </c>
      <c r="F111" s="307">
        <v>2</v>
      </c>
      <c r="G111" s="305" t="e">
        <f>ROUND(#REF!*D111,2)</f>
        <v>#REF!</v>
      </c>
      <c r="H111" s="306" t="e">
        <f>ROUND(#REF!*E111,5)</f>
        <v>#REF!</v>
      </c>
      <c r="I111" s="306"/>
      <c r="J111" s="309">
        <v>0.31159999999999999</v>
      </c>
      <c r="K111" s="306"/>
      <c r="L111" s="306"/>
      <c r="M111" s="476"/>
    </row>
    <row r="112" spans="1:13" x14ac:dyDescent="0.2">
      <c r="A112" s="474" t="s">
        <v>754</v>
      </c>
      <c r="B112" s="304" t="s">
        <v>555</v>
      </c>
      <c r="C112" s="304" t="s">
        <v>437</v>
      </c>
      <c r="D112" s="305">
        <v>290.83</v>
      </c>
      <c r="E112" s="306">
        <f t="shared" si="3"/>
        <v>0.29082999999999998</v>
      </c>
      <c r="F112" s="307">
        <v>2</v>
      </c>
      <c r="G112" s="305" t="e">
        <f>ROUND(#REF!*D112,2)</f>
        <v>#REF!</v>
      </c>
      <c r="H112" s="306" t="e">
        <f>ROUND(#REF!*E112,5)</f>
        <v>#REF!</v>
      </c>
      <c r="I112" s="311">
        <v>0.58165999999999995</v>
      </c>
      <c r="J112" s="306"/>
      <c r="K112" s="306"/>
      <c r="L112" s="306"/>
      <c r="M112" s="476"/>
    </row>
    <row r="113" spans="1:13" x14ac:dyDescent="0.2">
      <c r="A113" s="474" t="s">
        <v>755</v>
      </c>
      <c r="B113" s="304" t="s">
        <v>555</v>
      </c>
      <c r="C113" s="304" t="s">
        <v>712</v>
      </c>
      <c r="D113" s="305">
        <f>537.25-D112</f>
        <v>246.42000000000002</v>
      </c>
      <c r="E113" s="306">
        <f t="shared" si="3"/>
        <v>0.24642</v>
      </c>
      <c r="F113" s="307">
        <v>2</v>
      </c>
      <c r="G113" s="305" t="e">
        <f>ROUND(#REF!*D113,2)</f>
        <v>#REF!</v>
      </c>
      <c r="H113" s="306" t="e">
        <f>ROUND(#REF!*E113,5)</f>
        <v>#REF!</v>
      </c>
      <c r="I113" s="306"/>
      <c r="J113" s="306"/>
      <c r="K113" s="310">
        <v>0.49284</v>
      </c>
      <c r="L113" s="306"/>
      <c r="M113" s="476"/>
    </row>
    <row r="114" spans="1:13" x14ac:dyDescent="0.2">
      <c r="A114" s="474" t="s">
        <v>756</v>
      </c>
      <c r="B114" s="304" t="s">
        <v>757</v>
      </c>
      <c r="C114" s="304" t="s">
        <v>434</v>
      </c>
      <c r="D114" s="305">
        <v>606.09</v>
      </c>
      <c r="E114" s="306">
        <f t="shared" si="3"/>
        <v>0.60609000000000002</v>
      </c>
      <c r="F114" s="307">
        <v>2</v>
      </c>
      <c r="G114" s="305" t="e">
        <f>ROUND(#REF!*D114,2)</f>
        <v>#REF!</v>
      </c>
      <c r="H114" s="306" t="e">
        <f>ROUND(#REF!*E114,5)</f>
        <v>#REF!</v>
      </c>
      <c r="I114" s="306"/>
      <c r="J114" s="309">
        <v>1.21218</v>
      </c>
      <c r="K114" s="306"/>
      <c r="L114" s="306"/>
      <c r="M114" s="476"/>
    </row>
    <row r="115" spans="1:13" x14ac:dyDescent="0.2">
      <c r="A115" s="474" t="s">
        <v>758</v>
      </c>
      <c r="B115" s="304" t="s">
        <v>531</v>
      </c>
      <c r="C115" s="304" t="s">
        <v>514</v>
      </c>
      <c r="D115" s="305">
        <v>432.5</v>
      </c>
      <c r="E115" s="306">
        <f t="shared" si="3"/>
        <v>0.4325</v>
      </c>
      <c r="F115" s="307">
        <v>2</v>
      </c>
      <c r="G115" s="305" t="e">
        <f>ROUND(#REF!*D115,2)</f>
        <v>#REF!</v>
      </c>
      <c r="H115" s="306" t="e">
        <f>ROUND(#REF!*E115,5)</f>
        <v>#REF!</v>
      </c>
      <c r="I115" s="306"/>
      <c r="J115" s="306"/>
      <c r="K115" s="306"/>
      <c r="L115" s="306"/>
      <c r="M115" s="478">
        <v>0.86499999999999999</v>
      </c>
    </row>
    <row r="116" spans="1:13" x14ac:dyDescent="0.2">
      <c r="A116" s="474" t="s">
        <v>759</v>
      </c>
      <c r="B116" s="304" t="s">
        <v>760</v>
      </c>
      <c r="C116" s="304" t="s">
        <v>434</v>
      </c>
      <c r="D116" s="305">
        <v>283.12</v>
      </c>
      <c r="E116" s="306">
        <f t="shared" si="3"/>
        <v>0.28311999999999998</v>
      </c>
      <c r="F116" s="307">
        <v>2</v>
      </c>
      <c r="G116" s="305" t="e">
        <f>ROUND(#REF!*D116,2)</f>
        <v>#REF!</v>
      </c>
      <c r="H116" s="306" t="e">
        <f>ROUND(#REF!*E116,5)</f>
        <v>#REF!</v>
      </c>
      <c r="I116" s="306"/>
      <c r="J116" s="309">
        <v>0.56623999999999997</v>
      </c>
      <c r="K116" s="306"/>
      <c r="L116" s="306"/>
      <c r="M116" s="476"/>
    </row>
    <row r="117" spans="1:13" x14ac:dyDescent="0.2">
      <c r="A117" s="474" t="s">
        <v>761</v>
      </c>
      <c r="B117" s="304" t="s">
        <v>498</v>
      </c>
      <c r="C117" s="304" t="s">
        <v>437</v>
      </c>
      <c r="D117" s="305">
        <v>180.37</v>
      </c>
      <c r="E117" s="306">
        <f t="shared" si="3"/>
        <v>0.18037</v>
      </c>
      <c r="F117" s="307">
        <v>2</v>
      </c>
      <c r="G117" s="305" t="e">
        <f>ROUND(#REF!*D117,2)</f>
        <v>#REF!</v>
      </c>
      <c r="H117" s="306" t="e">
        <f>ROUND(#REF!*E117,5)</f>
        <v>#REF!</v>
      </c>
      <c r="I117" s="306"/>
      <c r="J117" s="306"/>
      <c r="K117" s="310">
        <v>0.36074000000000001</v>
      </c>
      <c r="L117" s="306"/>
      <c r="M117" s="476"/>
    </row>
    <row r="118" spans="1:13" x14ac:dyDescent="0.2">
      <c r="A118" s="474" t="s">
        <v>762</v>
      </c>
      <c r="B118" s="304" t="s">
        <v>498</v>
      </c>
      <c r="C118" s="304" t="s">
        <v>492</v>
      </c>
      <c r="D118" s="305">
        <f>1080.73-D117</f>
        <v>900.36</v>
      </c>
      <c r="E118" s="306">
        <f t="shared" si="3"/>
        <v>0.90036000000000005</v>
      </c>
      <c r="F118" s="307">
        <v>2</v>
      </c>
      <c r="G118" s="305" t="e">
        <f>ROUND(#REF!*D118,2)</f>
        <v>#REF!</v>
      </c>
      <c r="H118" s="306" t="e">
        <f>ROUND(#REF!*E118,5)</f>
        <v>#REF!</v>
      </c>
      <c r="I118" s="306"/>
      <c r="J118" s="306"/>
      <c r="K118" s="306"/>
      <c r="L118" s="320">
        <v>1.8007200000000001</v>
      </c>
      <c r="M118" s="476"/>
    </row>
    <row r="119" spans="1:13" x14ac:dyDescent="0.2">
      <c r="A119" s="474" t="s">
        <v>763</v>
      </c>
      <c r="B119" s="304" t="s">
        <v>605</v>
      </c>
      <c r="C119" s="304" t="s">
        <v>764</v>
      </c>
      <c r="D119" s="305">
        <v>147.72</v>
      </c>
      <c r="E119" s="306">
        <f t="shared" si="3"/>
        <v>0.14771999999999999</v>
      </c>
      <c r="F119" s="307">
        <v>2</v>
      </c>
      <c r="G119" s="305" t="e">
        <f>ROUND(#REF!*D119,2)</f>
        <v>#REF!</v>
      </c>
      <c r="H119" s="306" t="e">
        <f>ROUND(#REF!*E119,5)</f>
        <v>#REF!</v>
      </c>
      <c r="I119" s="311">
        <v>0.29543999999999998</v>
      </c>
      <c r="J119" s="306"/>
      <c r="K119" s="306"/>
      <c r="L119" s="306"/>
      <c r="M119" s="476"/>
    </row>
    <row r="120" spans="1:13" x14ac:dyDescent="0.2">
      <c r="A120" s="474" t="s">
        <v>765</v>
      </c>
      <c r="B120" s="304" t="s">
        <v>766</v>
      </c>
      <c r="C120" s="304" t="s">
        <v>434</v>
      </c>
      <c r="D120" s="305">
        <v>429.87</v>
      </c>
      <c r="E120" s="306">
        <f t="shared" si="3"/>
        <v>0.42986999999999997</v>
      </c>
      <c r="F120" s="307">
        <v>2</v>
      </c>
      <c r="G120" s="305" t="e">
        <f>ROUND(#REF!*D120,2)</f>
        <v>#REF!</v>
      </c>
      <c r="H120" s="306" t="e">
        <f>ROUND(#REF!*E120,5)</f>
        <v>#REF!</v>
      </c>
      <c r="I120" s="306"/>
      <c r="J120" s="309">
        <v>0.85973999999999995</v>
      </c>
      <c r="K120" s="306"/>
      <c r="L120" s="306"/>
      <c r="M120" s="476"/>
    </row>
    <row r="121" spans="1:13" x14ac:dyDescent="0.2">
      <c r="A121" s="474" t="s">
        <v>767</v>
      </c>
      <c r="B121" s="304" t="s">
        <v>525</v>
      </c>
      <c r="C121" s="304" t="s">
        <v>729</v>
      </c>
      <c r="D121" s="305">
        <v>778.36</v>
      </c>
      <c r="E121" s="306">
        <f t="shared" si="3"/>
        <v>0.77836000000000005</v>
      </c>
      <c r="F121" s="307">
        <v>2</v>
      </c>
      <c r="G121" s="305" t="e">
        <f>ROUND(#REF!*D121,2)</f>
        <v>#REF!</v>
      </c>
      <c r="H121" s="306" t="e">
        <f>ROUND(#REF!*E121,5)</f>
        <v>#REF!</v>
      </c>
      <c r="I121" s="306"/>
      <c r="J121" s="306"/>
      <c r="K121" s="306"/>
      <c r="L121" s="306"/>
      <c r="M121" s="478">
        <v>1.5567200000000001</v>
      </c>
    </row>
    <row r="122" spans="1:13" x14ac:dyDescent="0.2">
      <c r="A122" s="474" t="s">
        <v>768</v>
      </c>
      <c r="B122" s="304" t="s">
        <v>547</v>
      </c>
      <c r="C122" s="304" t="s">
        <v>520</v>
      </c>
      <c r="D122" s="305">
        <v>54.22</v>
      </c>
      <c r="E122" s="306">
        <f t="shared" si="3"/>
        <v>5.4219999999999997E-2</v>
      </c>
      <c r="F122" s="307">
        <v>2</v>
      </c>
      <c r="G122" s="305" t="e">
        <f>ROUND(#REF!*D122,2)</f>
        <v>#REF!</v>
      </c>
      <c r="H122" s="306" t="e">
        <f>ROUND(#REF!*E122,5)</f>
        <v>#REF!</v>
      </c>
      <c r="I122" s="306"/>
      <c r="J122" s="306"/>
      <c r="K122" s="310">
        <v>0.10843999999999999</v>
      </c>
      <c r="L122" s="306"/>
      <c r="M122" s="476"/>
    </row>
    <row r="123" spans="1:13" x14ac:dyDescent="0.2">
      <c r="A123" s="474" t="s">
        <v>769</v>
      </c>
      <c r="B123" s="304" t="s">
        <v>549</v>
      </c>
      <c r="C123" s="304" t="s">
        <v>437</v>
      </c>
      <c r="D123" s="305">
        <v>55.75</v>
      </c>
      <c r="E123" s="306">
        <f t="shared" si="3"/>
        <v>5.5750000000000001E-2</v>
      </c>
      <c r="F123" s="307">
        <v>2</v>
      </c>
      <c r="G123" s="305" t="e">
        <f>ROUND(#REF!*D123,2)</f>
        <v>#REF!</v>
      </c>
      <c r="H123" s="306" t="e">
        <f>ROUND(#REF!*E123,5)</f>
        <v>#REF!</v>
      </c>
      <c r="I123" s="311">
        <v>0.1115</v>
      </c>
      <c r="J123" s="306"/>
      <c r="K123" s="306"/>
      <c r="L123" s="306"/>
      <c r="M123" s="476"/>
    </row>
    <row r="124" spans="1:13" x14ac:dyDescent="0.2">
      <c r="A124" s="474" t="s">
        <v>770</v>
      </c>
      <c r="B124" s="304" t="s">
        <v>551</v>
      </c>
      <c r="C124" s="304" t="s">
        <v>437</v>
      </c>
      <c r="D124" s="305">
        <v>55.64</v>
      </c>
      <c r="E124" s="306">
        <f t="shared" si="3"/>
        <v>5.5640000000000002E-2</v>
      </c>
      <c r="F124" s="307">
        <v>2</v>
      </c>
      <c r="G124" s="305" t="e">
        <f>ROUND(#REF!*D124,2)</f>
        <v>#REF!</v>
      </c>
      <c r="H124" s="306" t="e">
        <f>ROUND(#REF!*E124,5)</f>
        <v>#REF!</v>
      </c>
      <c r="I124" s="311">
        <v>0.11128</v>
      </c>
      <c r="J124" s="306"/>
      <c r="K124" s="306"/>
      <c r="L124" s="306"/>
      <c r="M124" s="476"/>
    </row>
    <row r="125" spans="1:13" x14ac:dyDescent="0.2">
      <c r="A125" s="474" t="s">
        <v>771</v>
      </c>
      <c r="B125" s="304" t="s">
        <v>615</v>
      </c>
      <c r="C125" s="304" t="s">
        <v>688</v>
      </c>
      <c r="D125" s="305">
        <v>59.59</v>
      </c>
      <c r="E125" s="306">
        <f t="shared" si="3"/>
        <v>5.9589999999999997E-2</v>
      </c>
      <c r="F125" s="307">
        <v>2</v>
      </c>
      <c r="G125" s="305" t="e">
        <f>ROUND(#REF!*D125,2)</f>
        <v>#REF!</v>
      </c>
      <c r="H125" s="306" t="e">
        <f>ROUND(#REF!*E125,5)</f>
        <v>#REF!</v>
      </c>
      <c r="I125" s="306"/>
      <c r="J125" s="306"/>
      <c r="K125" s="310">
        <v>0.11917999999999999</v>
      </c>
      <c r="L125" s="306"/>
      <c r="M125" s="476"/>
    </row>
    <row r="126" spans="1:13" x14ac:dyDescent="0.2">
      <c r="A126" s="479" t="s">
        <v>772</v>
      </c>
      <c r="B126" s="464"/>
      <c r="C126" s="465"/>
      <c r="D126" s="312">
        <f>SUM(D3:D125)</f>
        <v>57021.210000000021</v>
      </c>
      <c r="E126" s="313">
        <f>SUM(E3:E125)</f>
        <v>57.021210000000011</v>
      </c>
      <c r="F126" s="313"/>
      <c r="G126" s="312" t="e">
        <f t="shared" ref="G126:M126" si="4">SUM(G3:G125)</f>
        <v>#REF!</v>
      </c>
      <c r="H126" s="313" t="e">
        <f t="shared" si="4"/>
        <v>#REF!</v>
      </c>
      <c r="I126" s="313">
        <f t="shared" si="4"/>
        <v>59.422459999999987</v>
      </c>
      <c r="J126" s="313">
        <f t="shared" si="4"/>
        <v>58.480380000000004</v>
      </c>
      <c r="K126" s="313">
        <f t="shared" si="4"/>
        <v>59.124099999999999</v>
      </c>
      <c r="L126" s="313">
        <f t="shared" si="4"/>
        <v>64.726539999999986</v>
      </c>
      <c r="M126" s="480">
        <f t="shared" si="4"/>
        <v>55.641759999999998</v>
      </c>
    </row>
    <row r="127" spans="1:13" x14ac:dyDescent="0.2">
      <c r="A127" s="461" t="s">
        <v>774</v>
      </c>
      <c r="B127" s="462"/>
      <c r="C127" s="462"/>
      <c r="D127" s="462"/>
      <c r="E127" s="462"/>
      <c r="F127" s="463"/>
      <c r="G127" s="315"/>
      <c r="H127" s="314"/>
      <c r="I127" s="316">
        <v>25.25</v>
      </c>
      <c r="J127" s="316">
        <v>25.25</v>
      </c>
      <c r="K127" s="316">
        <v>25.25</v>
      </c>
      <c r="L127" s="316">
        <v>25.25</v>
      </c>
      <c r="M127" s="316">
        <v>25.25</v>
      </c>
    </row>
    <row r="128" spans="1:13" x14ac:dyDescent="0.2">
      <c r="A128" s="466" t="s">
        <v>775</v>
      </c>
      <c r="B128" s="467"/>
      <c r="C128" s="467"/>
      <c r="D128" s="467"/>
      <c r="E128" s="467"/>
      <c r="F128" s="468"/>
      <c r="G128" s="315"/>
      <c r="H128" s="314"/>
      <c r="I128" s="316">
        <v>3.9626666666666668</v>
      </c>
      <c r="J128" s="316">
        <v>3.899542857142857</v>
      </c>
      <c r="K128" s="316">
        <v>3.944</v>
      </c>
      <c r="L128" s="316">
        <v>4.3162760416666668</v>
      </c>
      <c r="M128" s="316">
        <v>3.7101525054466236</v>
      </c>
    </row>
    <row r="129" spans="1:13" x14ac:dyDescent="0.2">
      <c r="A129" s="466" t="s">
        <v>776</v>
      </c>
      <c r="B129" s="467"/>
      <c r="C129" s="467"/>
      <c r="D129" s="467"/>
      <c r="E129" s="467"/>
      <c r="F129" s="468"/>
      <c r="G129" s="315"/>
      <c r="H129" s="314"/>
      <c r="I129" s="316">
        <f>I128*I127</f>
        <v>100.05733333333333</v>
      </c>
      <c r="J129" s="316">
        <f t="shared" ref="J129:M129" si="5">J128*J127</f>
        <v>98.463457142857138</v>
      </c>
      <c r="K129" s="316">
        <f t="shared" si="5"/>
        <v>99.585999999999999</v>
      </c>
      <c r="L129" s="316">
        <f t="shared" si="5"/>
        <v>108.98597005208333</v>
      </c>
      <c r="M129" s="316">
        <f t="shared" si="5"/>
        <v>93.681350762527245</v>
      </c>
    </row>
    <row r="130" spans="1:13" x14ac:dyDescent="0.2">
      <c r="A130" s="461" t="s">
        <v>779</v>
      </c>
      <c r="B130" s="462"/>
      <c r="C130" s="462"/>
      <c r="D130" s="462"/>
      <c r="E130" s="462"/>
      <c r="F130" s="463"/>
      <c r="G130" s="315"/>
      <c r="H130" s="314"/>
      <c r="I130" s="316">
        <f>ROUNDUP(I126/I128,2)</f>
        <v>15</v>
      </c>
      <c r="J130" s="316">
        <f t="shared" ref="J130:M130" si="6">ROUNDUP(J126/J128,2)</f>
        <v>15</v>
      </c>
      <c r="K130" s="316">
        <f t="shared" si="6"/>
        <v>15</v>
      </c>
      <c r="L130" s="316">
        <f t="shared" si="6"/>
        <v>15</v>
      </c>
      <c r="M130" s="316">
        <f t="shared" si="6"/>
        <v>15</v>
      </c>
    </row>
  </sheetData>
  <autoFilter ref="A2:M130" xr:uid="{CEB3D513-506C-41E8-B6E8-5C64539C0F1A}"/>
  <mergeCells count="6">
    <mergeCell ref="A130:F130"/>
    <mergeCell ref="A1:M1"/>
    <mergeCell ref="A126:C126"/>
    <mergeCell ref="A127:F127"/>
    <mergeCell ref="A128:F128"/>
    <mergeCell ref="A129:F129"/>
  </mergeCells>
  <printOptions horizontalCentered="1"/>
  <pageMargins left="0.19685039370078741" right="0.19685039370078741" top="1.7716535433070868" bottom="0.78740157480314965" header="0" footer="0"/>
  <pageSetup paperSize="9" scale="70" orientation="landscape" r:id="rId1"/>
  <headerFooter>
    <oddHeader>&amp;R&amp;G</oddHeader>
    <oddFooter>&amp;CPágina &amp;P de &amp;N&amp;ROmar Cardoso Rosa Filho
Engenheiro civil - CREA 14.476/D-DF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A1019"/>
  <sheetViews>
    <sheetView showGridLines="0" view="pageBreakPreview" topLeftCell="A118" zoomScaleNormal="100" zoomScaleSheetLayoutView="100" workbookViewId="0">
      <selection activeCell="AD31" sqref="AD31"/>
    </sheetView>
  </sheetViews>
  <sheetFormatPr defaultColWidth="14.5" defaultRowHeight="12.75" x14ac:dyDescent="0.2"/>
  <cols>
    <col min="1" max="1" width="54.83203125" style="8" customWidth="1"/>
    <col min="2" max="5" width="15.83203125" style="8" customWidth="1"/>
    <col min="6" max="7" width="15.83203125" style="8" hidden="1" customWidth="1"/>
    <col min="8" max="8" width="9.33203125" style="8" hidden="1" customWidth="1"/>
    <col min="9" max="9" width="98.83203125" style="8" hidden="1" customWidth="1"/>
    <col min="10" max="10" width="14.1640625" style="8" hidden="1" customWidth="1"/>
    <col min="11" max="11" width="17.1640625" style="8" hidden="1" customWidth="1"/>
    <col min="12" max="12" width="14" style="8" hidden="1" customWidth="1"/>
    <col min="13" max="13" width="19.83203125" style="8" hidden="1" customWidth="1"/>
    <col min="14" max="14" width="14.1640625" style="8" hidden="1" customWidth="1"/>
    <col min="15" max="15" width="70.1640625" style="8" hidden="1" customWidth="1"/>
    <col min="16" max="19" width="9.33203125" style="8" hidden="1" customWidth="1"/>
    <col min="20" max="20" width="16.1640625" style="8" hidden="1" customWidth="1"/>
    <col min="21" max="24" width="12.5" style="8" hidden="1" customWidth="1"/>
    <col min="25" max="27" width="9.33203125" style="8" hidden="1" customWidth="1"/>
    <col min="28" max="16384" width="14.5" style="8"/>
  </cols>
  <sheetData>
    <row r="1" spans="1:27" x14ac:dyDescent="0.2">
      <c r="A1" s="352" t="s">
        <v>28</v>
      </c>
      <c r="B1" s="346"/>
      <c r="C1" s="346"/>
      <c r="D1" s="346"/>
      <c r="E1" s="347"/>
      <c r="F1" s="42"/>
      <c r="G1" s="42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84"/>
      <c r="V1" s="84"/>
      <c r="W1" s="84"/>
      <c r="X1" s="84"/>
      <c r="Y1" s="26"/>
      <c r="Z1" s="26"/>
      <c r="AA1" s="26"/>
    </row>
    <row r="2" spans="1:27" x14ac:dyDescent="0.2">
      <c r="A2" s="355" t="s">
        <v>29</v>
      </c>
      <c r="B2" s="346"/>
      <c r="C2" s="346"/>
      <c r="D2" s="346"/>
      <c r="E2" s="347"/>
      <c r="F2" s="42"/>
      <c r="G2" s="42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84"/>
      <c r="V2" s="84"/>
      <c r="W2" s="84"/>
      <c r="X2" s="84"/>
      <c r="Y2" s="26"/>
      <c r="Z2" s="26"/>
      <c r="AA2" s="26"/>
    </row>
    <row r="3" spans="1:27" x14ac:dyDescent="0.2">
      <c r="A3" s="352" t="s">
        <v>0</v>
      </c>
      <c r="B3" s="346"/>
      <c r="C3" s="346"/>
      <c r="D3" s="346"/>
      <c r="E3" s="347"/>
      <c r="F3" s="42"/>
      <c r="G3" s="42"/>
      <c r="H3" s="26"/>
      <c r="I3" s="353" t="s">
        <v>30</v>
      </c>
      <c r="J3" s="340"/>
      <c r="K3" s="26"/>
      <c r="L3" s="26"/>
      <c r="M3" s="26"/>
      <c r="N3" s="26"/>
      <c r="O3" s="26"/>
      <c r="P3" s="26"/>
      <c r="Q3" s="26"/>
      <c r="R3" s="26"/>
      <c r="S3" s="26"/>
      <c r="T3" s="26"/>
      <c r="U3" s="84"/>
      <c r="V3" s="84"/>
      <c r="W3" s="84"/>
      <c r="X3" s="84"/>
      <c r="Y3" s="26"/>
      <c r="Z3" s="26"/>
      <c r="AA3" s="26"/>
    </row>
    <row r="4" spans="1:27" x14ac:dyDescent="0.2">
      <c r="A4" s="89"/>
      <c r="B4" s="151"/>
      <c r="C4" s="151"/>
      <c r="D4" s="151"/>
      <c r="E4" s="89"/>
      <c r="F4" s="89"/>
      <c r="G4" s="89"/>
      <c r="H4" s="26"/>
      <c r="I4" s="353" t="s">
        <v>0</v>
      </c>
      <c r="J4" s="340"/>
      <c r="K4" s="26"/>
      <c r="L4" s="26"/>
      <c r="M4" s="26"/>
      <c r="N4" s="26"/>
      <c r="O4" s="26"/>
      <c r="P4" s="26"/>
      <c r="Q4" s="26"/>
      <c r="R4" s="26"/>
      <c r="S4" s="26"/>
      <c r="T4" s="26"/>
      <c r="U4" s="84"/>
      <c r="V4" s="84"/>
      <c r="W4" s="84"/>
      <c r="X4" s="84"/>
      <c r="Y4" s="26"/>
      <c r="Z4" s="26"/>
      <c r="AA4" s="26"/>
    </row>
    <row r="5" spans="1:27" x14ac:dyDescent="0.2">
      <c r="A5" s="352" t="s">
        <v>782</v>
      </c>
      <c r="B5" s="347"/>
      <c r="C5" s="352" t="s">
        <v>31</v>
      </c>
      <c r="D5" s="346"/>
      <c r="E5" s="347"/>
      <c r="F5" s="322"/>
      <c r="G5" s="322"/>
      <c r="H5" s="26"/>
      <c r="I5" s="319"/>
      <c r="K5" s="26"/>
      <c r="L5" s="26"/>
      <c r="M5" s="26"/>
      <c r="N5" s="26"/>
      <c r="O5" s="26"/>
      <c r="P5" s="26"/>
      <c r="Q5" s="26"/>
      <c r="R5" s="26"/>
      <c r="S5" s="26"/>
      <c r="T5" s="26"/>
      <c r="U5" s="84"/>
      <c r="V5" s="84"/>
      <c r="W5" s="84"/>
      <c r="X5" s="84"/>
      <c r="Y5" s="26"/>
      <c r="Z5" s="26"/>
      <c r="AA5" s="26"/>
    </row>
    <row r="6" spans="1:27" x14ac:dyDescent="0.2">
      <c r="A6" s="356" t="s">
        <v>32</v>
      </c>
      <c r="B6" s="357"/>
      <c r="C6" s="357"/>
      <c r="D6" s="357"/>
      <c r="E6" s="357"/>
      <c r="F6" s="322"/>
      <c r="G6" s="322"/>
      <c r="H6" s="26"/>
      <c r="I6" s="319"/>
      <c r="K6" s="26"/>
      <c r="L6" s="26"/>
      <c r="M6" s="26"/>
      <c r="N6" s="26"/>
      <c r="O6" s="26"/>
      <c r="P6" s="26"/>
      <c r="Q6" s="26"/>
      <c r="R6" s="26"/>
      <c r="S6" s="26"/>
      <c r="T6" s="26"/>
      <c r="U6" s="84"/>
      <c r="V6" s="84"/>
      <c r="W6" s="84"/>
      <c r="X6" s="84"/>
      <c r="Y6" s="26"/>
      <c r="Z6" s="26"/>
      <c r="AA6" s="26"/>
    </row>
    <row r="7" spans="1:27" x14ac:dyDescent="0.2">
      <c r="A7" s="48" t="s">
        <v>2</v>
      </c>
      <c r="B7" s="48" t="s">
        <v>34</v>
      </c>
      <c r="C7" s="49" t="s">
        <v>35</v>
      </c>
      <c r="D7" s="49" t="s">
        <v>420</v>
      </c>
      <c r="E7" s="48" t="s">
        <v>36</v>
      </c>
      <c r="F7" s="322"/>
      <c r="G7" s="322"/>
      <c r="H7" s="26"/>
      <c r="I7" s="319"/>
      <c r="K7" s="26"/>
      <c r="L7" s="26"/>
      <c r="M7" s="26"/>
      <c r="N7" s="26"/>
      <c r="O7" s="26"/>
      <c r="P7" s="26"/>
      <c r="Q7" s="26"/>
      <c r="R7" s="26"/>
      <c r="S7" s="26"/>
      <c r="T7" s="26"/>
      <c r="U7" s="84"/>
      <c r="V7" s="84"/>
      <c r="W7" s="84"/>
      <c r="X7" s="84"/>
      <c r="Y7" s="26"/>
      <c r="Z7" s="26"/>
      <c r="AA7" s="26"/>
    </row>
    <row r="8" spans="1:27" x14ac:dyDescent="0.2">
      <c r="A8" s="51" t="s">
        <v>37</v>
      </c>
      <c r="B8" s="48" t="s">
        <v>4</v>
      </c>
      <c r="C8" s="52">
        <v>1</v>
      </c>
      <c r="D8" s="481"/>
      <c r="E8" s="54">
        <f>D8</f>
        <v>0</v>
      </c>
      <c r="F8" s="322"/>
      <c r="G8" s="322"/>
      <c r="H8" s="26"/>
      <c r="I8" s="319"/>
      <c r="K8" s="26"/>
      <c r="L8" s="26"/>
      <c r="M8" s="26"/>
      <c r="N8" s="26"/>
      <c r="O8" s="26"/>
      <c r="P8" s="26"/>
      <c r="Q8" s="26"/>
      <c r="R8" s="26"/>
      <c r="S8" s="26"/>
      <c r="T8" s="26"/>
      <c r="U8" s="84"/>
      <c r="V8" s="84"/>
      <c r="W8" s="84"/>
      <c r="X8" s="84"/>
      <c r="Y8" s="26"/>
      <c r="Z8" s="26"/>
      <c r="AA8" s="26"/>
    </row>
    <row r="9" spans="1:27" x14ac:dyDescent="0.2">
      <c r="A9" s="51" t="s">
        <v>41</v>
      </c>
      <c r="B9" s="48" t="s">
        <v>18</v>
      </c>
      <c r="C9" s="58">
        <v>0.4</v>
      </c>
      <c r="D9" s="53">
        <f>E8</f>
        <v>0</v>
      </c>
      <c r="E9" s="54">
        <f t="shared" ref="E9:E12" si="0">ROUND(C9*D9,2)</f>
        <v>0</v>
      </c>
      <c r="F9" s="322"/>
      <c r="G9" s="322"/>
      <c r="H9" s="26"/>
      <c r="I9" s="319"/>
      <c r="K9" s="26"/>
      <c r="L9" s="26"/>
      <c r="M9" s="26"/>
      <c r="N9" s="26"/>
      <c r="O9" s="26"/>
      <c r="P9" s="26"/>
      <c r="Q9" s="26"/>
      <c r="R9" s="26"/>
      <c r="S9" s="26"/>
      <c r="T9" s="26"/>
      <c r="U9" s="84"/>
      <c r="V9" s="84"/>
      <c r="W9" s="84"/>
      <c r="X9" s="84"/>
      <c r="Y9" s="26"/>
      <c r="Z9" s="26"/>
      <c r="AA9" s="26"/>
    </row>
    <row r="10" spans="1:27" x14ac:dyDescent="0.2">
      <c r="A10" s="51" t="s">
        <v>43</v>
      </c>
      <c r="B10" s="48" t="s">
        <v>18</v>
      </c>
      <c r="C10" s="58">
        <v>0</v>
      </c>
      <c r="D10" s="53">
        <f>D8</f>
        <v>0</v>
      </c>
      <c r="E10" s="54">
        <f t="shared" si="0"/>
        <v>0</v>
      </c>
      <c r="F10" s="322"/>
      <c r="G10" s="322"/>
      <c r="H10" s="26"/>
      <c r="I10" s="319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84"/>
      <c r="V10" s="84"/>
      <c r="W10" s="84"/>
      <c r="X10" s="84"/>
      <c r="Y10" s="26"/>
      <c r="Z10" s="26"/>
      <c r="AA10" s="26"/>
    </row>
    <row r="11" spans="1:27" x14ac:dyDescent="0.2">
      <c r="A11" s="51" t="s">
        <v>47</v>
      </c>
      <c r="B11" s="48" t="s">
        <v>18</v>
      </c>
      <c r="C11" s="52">
        <v>1</v>
      </c>
      <c r="D11" s="481"/>
      <c r="E11" s="54">
        <f t="shared" si="0"/>
        <v>0</v>
      </c>
      <c r="F11" s="322"/>
      <c r="G11" s="322"/>
      <c r="H11" s="26"/>
      <c r="I11" s="319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84"/>
      <c r="V11" s="84"/>
      <c r="W11" s="84"/>
      <c r="X11" s="84"/>
      <c r="Y11" s="26"/>
      <c r="Z11" s="26"/>
      <c r="AA11" s="26"/>
    </row>
    <row r="12" spans="1:27" x14ac:dyDescent="0.2">
      <c r="A12" s="51" t="s">
        <v>49</v>
      </c>
      <c r="B12" s="48" t="s">
        <v>4</v>
      </c>
      <c r="C12" s="52">
        <v>1</v>
      </c>
      <c r="D12" s="481"/>
      <c r="E12" s="54">
        <f t="shared" si="0"/>
        <v>0</v>
      </c>
      <c r="F12" s="322"/>
      <c r="G12" s="322"/>
      <c r="H12" s="26"/>
      <c r="I12" s="319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84"/>
      <c r="V12" s="84"/>
      <c r="W12" s="84"/>
      <c r="X12" s="84"/>
      <c r="Y12" s="26"/>
      <c r="Z12" s="26"/>
      <c r="AA12" s="26"/>
    </row>
    <row r="13" spans="1:27" x14ac:dyDescent="0.2">
      <c r="A13" s="51" t="s">
        <v>51</v>
      </c>
      <c r="B13" s="48" t="s">
        <v>18</v>
      </c>
      <c r="C13" s="52"/>
      <c r="D13" s="53">
        <f>(E8+E9)*4/25.25</f>
        <v>0</v>
      </c>
      <c r="E13" s="54">
        <f t="shared" ref="E13:E14" si="1">D13</f>
        <v>0</v>
      </c>
      <c r="F13" s="322"/>
      <c r="G13" s="322"/>
      <c r="H13" s="26"/>
      <c r="I13" s="319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84"/>
      <c r="V13" s="84"/>
      <c r="W13" s="84"/>
      <c r="X13" s="84"/>
      <c r="Y13" s="26"/>
      <c r="Z13" s="26"/>
      <c r="AA13" s="26"/>
    </row>
    <row r="14" spans="1:27" x14ac:dyDescent="0.2">
      <c r="A14" s="51" t="s">
        <v>52</v>
      </c>
      <c r="B14" s="48" t="s">
        <v>18</v>
      </c>
      <c r="C14" s="226"/>
      <c r="D14" s="53">
        <f>(E8+E9)/220*2*10/12*8</f>
        <v>0</v>
      </c>
      <c r="E14" s="54">
        <f t="shared" si="1"/>
        <v>0</v>
      </c>
      <c r="F14" s="322"/>
      <c r="G14" s="322"/>
      <c r="H14" s="26"/>
      <c r="I14" s="319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84"/>
      <c r="V14" s="84"/>
      <c r="W14" s="84"/>
      <c r="X14" s="84"/>
      <c r="Y14" s="26"/>
      <c r="Z14" s="26"/>
      <c r="AA14" s="26"/>
    </row>
    <row r="15" spans="1:27" ht="24" x14ac:dyDescent="0.2">
      <c r="A15" s="51" t="s">
        <v>53</v>
      </c>
      <c r="B15" s="48" t="s">
        <v>18</v>
      </c>
      <c r="C15" s="58">
        <f>'ENCARGOS SOCIAIS'!D25</f>
        <v>0.23482</v>
      </c>
      <c r="D15" s="53">
        <f>(E8+E9)</f>
        <v>0</v>
      </c>
      <c r="E15" s="54">
        <f>ROUND(C15*D15,2)</f>
        <v>0</v>
      </c>
      <c r="F15" s="322"/>
      <c r="G15" s="322"/>
      <c r="H15" s="26"/>
      <c r="I15" s="319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84"/>
      <c r="V15" s="84"/>
      <c r="W15" s="84"/>
      <c r="X15" s="84"/>
      <c r="Y15" s="26"/>
      <c r="Z15" s="26"/>
      <c r="AA15" s="26"/>
    </row>
    <row r="16" spans="1:27" x14ac:dyDescent="0.2">
      <c r="A16" s="355" t="s">
        <v>421</v>
      </c>
      <c r="B16" s="346"/>
      <c r="C16" s="346"/>
      <c r="D16" s="346"/>
      <c r="E16" s="347"/>
      <c r="F16" s="322"/>
      <c r="G16" s="322"/>
      <c r="H16" s="26"/>
      <c r="I16" s="319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84"/>
      <c r="V16" s="84"/>
      <c r="W16" s="84"/>
      <c r="X16" s="84"/>
      <c r="Y16" s="26"/>
      <c r="Z16" s="26"/>
      <c r="AA16" s="26"/>
    </row>
    <row r="17" spans="1:27" x14ac:dyDescent="0.2">
      <c r="A17" s="51" t="s">
        <v>56</v>
      </c>
      <c r="B17" s="48" t="s">
        <v>57</v>
      </c>
      <c r="C17" s="65">
        <v>0.5</v>
      </c>
      <c r="D17" s="481"/>
      <c r="E17" s="53">
        <f t="shared" ref="E17:E23" si="2">ROUND(D17*C17,2)</f>
        <v>0</v>
      </c>
      <c r="F17" s="322"/>
      <c r="G17" s="322"/>
      <c r="H17" s="26"/>
      <c r="I17" s="319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84"/>
      <c r="V17" s="84"/>
      <c r="W17" s="84"/>
      <c r="X17" s="84"/>
      <c r="Y17" s="26"/>
      <c r="Z17" s="26"/>
      <c r="AA17" s="26"/>
    </row>
    <row r="18" spans="1:27" x14ac:dyDescent="0.2">
      <c r="A18" s="51" t="s">
        <v>59</v>
      </c>
      <c r="B18" s="48" t="s">
        <v>57</v>
      </c>
      <c r="C18" s="65">
        <v>0.5</v>
      </c>
      <c r="D18" s="481"/>
      <c r="E18" s="53">
        <f t="shared" si="2"/>
        <v>0</v>
      </c>
      <c r="F18" s="322"/>
      <c r="G18" s="322"/>
      <c r="H18" s="26"/>
      <c r="I18" s="319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84"/>
      <c r="V18" s="84"/>
      <c r="W18" s="84"/>
      <c r="X18" s="84"/>
      <c r="Y18" s="26"/>
      <c r="Z18" s="26"/>
      <c r="AA18" s="26"/>
    </row>
    <row r="19" spans="1:27" x14ac:dyDescent="0.2">
      <c r="A19" s="51" t="s">
        <v>61</v>
      </c>
      <c r="B19" s="48" t="s">
        <v>57</v>
      </c>
      <c r="C19" s="65">
        <v>0.25</v>
      </c>
      <c r="D19" s="481"/>
      <c r="E19" s="53">
        <f t="shared" si="2"/>
        <v>0</v>
      </c>
      <c r="F19" s="322"/>
      <c r="G19" s="322"/>
      <c r="H19" s="26"/>
      <c r="I19" s="319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84"/>
      <c r="V19" s="84"/>
      <c r="W19" s="84"/>
      <c r="X19" s="84"/>
      <c r="Y19" s="26"/>
      <c r="Z19" s="26"/>
      <c r="AA19" s="26"/>
    </row>
    <row r="20" spans="1:27" x14ac:dyDescent="0.2">
      <c r="A20" s="51" t="s">
        <v>63</v>
      </c>
      <c r="B20" s="48" t="s">
        <v>57</v>
      </c>
      <c r="C20" s="65">
        <v>0.41670000000000001</v>
      </c>
      <c r="D20" s="481"/>
      <c r="E20" s="53">
        <f t="shared" si="2"/>
        <v>0</v>
      </c>
      <c r="F20" s="322"/>
      <c r="G20" s="322"/>
      <c r="H20" s="26"/>
      <c r="I20" s="319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84"/>
      <c r="V20" s="84"/>
      <c r="W20" s="84"/>
      <c r="X20" s="84"/>
      <c r="Y20" s="26"/>
      <c r="Z20" s="26"/>
      <c r="AA20" s="26"/>
    </row>
    <row r="21" spans="1:27" x14ac:dyDescent="0.2">
      <c r="A21" s="51" t="s">
        <v>65</v>
      </c>
      <c r="B21" s="48" t="s">
        <v>57</v>
      </c>
      <c r="C21" s="65">
        <v>0.25</v>
      </c>
      <c r="D21" s="481"/>
      <c r="E21" s="53">
        <f t="shared" si="2"/>
        <v>0</v>
      </c>
      <c r="F21" s="322"/>
      <c r="G21" s="322"/>
      <c r="H21" s="26"/>
      <c r="I21" s="319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84"/>
      <c r="V21" s="84"/>
      <c r="W21" s="84"/>
      <c r="X21" s="84"/>
      <c r="Y21" s="26"/>
      <c r="Z21" s="26"/>
      <c r="AA21" s="26"/>
    </row>
    <row r="22" spans="1:27" x14ac:dyDescent="0.2">
      <c r="A22" s="51" t="s">
        <v>66</v>
      </c>
      <c r="B22" s="48" t="s">
        <v>57</v>
      </c>
      <c r="C22" s="65">
        <v>8.3299999999999999E-2</v>
      </c>
      <c r="D22" s="481"/>
      <c r="E22" s="53">
        <f t="shared" si="2"/>
        <v>0</v>
      </c>
      <c r="F22" s="322"/>
      <c r="G22" s="322"/>
      <c r="H22" s="26"/>
      <c r="I22" s="319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84"/>
      <c r="V22" s="84"/>
      <c r="W22" s="84"/>
      <c r="X22" s="84"/>
      <c r="Y22" s="26"/>
      <c r="Z22" s="26"/>
      <c r="AA22" s="26"/>
    </row>
    <row r="23" spans="1:27" x14ac:dyDescent="0.2">
      <c r="A23" s="51" t="s">
        <v>67</v>
      </c>
      <c r="B23" s="48" t="s">
        <v>57</v>
      </c>
      <c r="C23" s="65">
        <v>2</v>
      </c>
      <c r="D23" s="481"/>
      <c r="E23" s="53">
        <f t="shared" si="2"/>
        <v>0</v>
      </c>
      <c r="F23" s="322"/>
      <c r="G23" s="322"/>
      <c r="H23" s="26"/>
      <c r="I23" s="319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84"/>
      <c r="V23" s="84"/>
      <c r="W23" s="84"/>
      <c r="X23" s="84"/>
      <c r="Y23" s="26"/>
      <c r="Z23" s="26"/>
      <c r="AA23" s="26"/>
    </row>
    <row r="24" spans="1:27" x14ac:dyDescent="0.2">
      <c r="A24" s="351" t="s">
        <v>68</v>
      </c>
      <c r="B24" s="346"/>
      <c r="C24" s="346"/>
      <c r="D24" s="346"/>
      <c r="E24" s="347"/>
      <c r="F24" s="322"/>
      <c r="G24" s="322"/>
      <c r="H24" s="26"/>
      <c r="I24" s="319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84"/>
      <c r="V24" s="84"/>
      <c r="W24" s="84"/>
      <c r="X24" s="84"/>
      <c r="Y24" s="26"/>
      <c r="Z24" s="26"/>
      <c r="AA24" s="26"/>
    </row>
    <row r="25" spans="1:27" ht="36" x14ac:dyDescent="0.2">
      <c r="A25" s="74" t="s">
        <v>780</v>
      </c>
      <c r="B25" s="75" t="s">
        <v>70</v>
      </c>
      <c r="C25" s="321">
        <v>2.5249999999999999</v>
      </c>
      <c r="D25" s="481"/>
      <c r="E25" s="54">
        <f t="shared" ref="E25:E27" si="3">ROUND(C25*D25,2)</f>
        <v>0</v>
      </c>
      <c r="F25" s="322"/>
      <c r="G25" s="322"/>
      <c r="H25" s="26"/>
      <c r="I25" s="319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84"/>
      <c r="V25" s="84"/>
      <c r="W25" s="84"/>
      <c r="X25" s="84"/>
      <c r="Y25" s="26"/>
      <c r="Z25" s="26"/>
      <c r="AA25" s="26"/>
    </row>
    <row r="26" spans="1:27" x14ac:dyDescent="0.2">
      <c r="A26" s="51" t="s">
        <v>72</v>
      </c>
      <c r="B26" s="48" t="s">
        <v>34</v>
      </c>
      <c r="C26" s="65">
        <v>0.66669999999999996</v>
      </c>
      <c r="D26" s="481"/>
      <c r="E26" s="54">
        <f t="shared" si="3"/>
        <v>0</v>
      </c>
      <c r="F26" s="322"/>
      <c r="G26" s="322"/>
      <c r="H26" s="26"/>
      <c r="I26" s="319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84"/>
      <c r="V26" s="84"/>
      <c r="W26" s="84"/>
      <c r="X26" s="84"/>
      <c r="Y26" s="26"/>
      <c r="Z26" s="26"/>
      <c r="AA26" s="26"/>
    </row>
    <row r="27" spans="1:27" ht="24" x14ac:dyDescent="0.2">
      <c r="A27" s="76" t="s">
        <v>74</v>
      </c>
      <c r="B27" s="48" t="s">
        <v>34</v>
      </c>
      <c r="C27" s="77">
        <v>0</v>
      </c>
      <c r="D27" s="481"/>
      <c r="E27" s="54">
        <f t="shared" si="3"/>
        <v>0</v>
      </c>
      <c r="F27" s="322"/>
      <c r="G27" s="322"/>
      <c r="H27" s="26"/>
      <c r="I27" s="319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84"/>
      <c r="V27" s="84"/>
      <c r="W27" s="84"/>
      <c r="X27" s="84"/>
      <c r="Y27" s="26"/>
      <c r="Z27" s="26"/>
      <c r="AA27" s="26"/>
    </row>
    <row r="28" spans="1:27" x14ac:dyDescent="0.2">
      <c r="A28" s="345" t="s">
        <v>76</v>
      </c>
      <c r="B28" s="346"/>
      <c r="C28" s="346"/>
      <c r="D28" s="347"/>
      <c r="E28" s="80">
        <f>E8+E9+E11+E12+E13+E14+E15+E17+E18+E19+E20+E21+E23+E25+E26+E27</f>
        <v>0</v>
      </c>
      <c r="F28" s="322"/>
      <c r="G28" s="322"/>
      <c r="H28" s="26"/>
      <c r="I28" s="319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84"/>
      <c r="V28" s="84"/>
      <c r="W28" s="84"/>
      <c r="X28" s="84"/>
      <c r="Y28" s="26"/>
      <c r="Z28" s="26"/>
      <c r="AA28" s="26"/>
    </row>
    <row r="29" spans="1:27" x14ac:dyDescent="0.2">
      <c r="A29" s="345" t="s">
        <v>783</v>
      </c>
      <c r="B29" s="346"/>
      <c r="C29" s="346"/>
      <c r="D29" s="347"/>
      <c r="E29" s="227">
        <v>10</v>
      </c>
      <c r="F29" s="322"/>
      <c r="G29" s="322"/>
      <c r="H29" s="26"/>
      <c r="I29" s="319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84"/>
      <c r="V29" s="84"/>
      <c r="W29" s="84"/>
      <c r="X29" s="84"/>
      <c r="Y29" s="26"/>
      <c r="Z29" s="26"/>
      <c r="AA29" s="26"/>
    </row>
    <row r="30" spans="1:27" x14ac:dyDescent="0.2">
      <c r="A30" s="345" t="s">
        <v>78</v>
      </c>
      <c r="B30" s="346"/>
      <c r="C30" s="346"/>
      <c r="D30" s="347"/>
      <c r="E30" s="80">
        <f>ROUND(E28*E29,2)</f>
        <v>0</v>
      </c>
      <c r="F30" s="322"/>
      <c r="G30" s="322"/>
      <c r="H30" s="26"/>
      <c r="I30" s="319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84"/>
      <c r="V30" s="84"/>
      <c r="W30" s="84"/>
      <c r="X30" s="84"/>
      <c r="Y30" s="26"/>
      <c r="Z30" s="26"/>
      <c r="AA30" s="26"/>
    </row>
    <row r="31" spans="1:27" x14ac:dyDescent="0.2">
      <c r="A31" s="322"/>
      <c r="B31" s="323"/>
      <c r="C31" s="323"/>
      <c r="D31" s="323"/>
      <c r="E31" s="322"/>
      <c r="F31" s="322"/>
      <c r="G31" s="322"/>
      <c r="H31" s="26"/>
      <c r="I31" s="319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84"/>
      <c r="V31" s="84"/>
      <c r="W31" s="84"/>
      <c r="X31" s="84"/>
      <c r="Y31" s="26"/>
      <c r="Z31" s="26"/>
      <c r="AA31" s="26"/>
    </row>
    <row r="32" spans="1:27" x14ac:dyDescent="0.2">
      <c r="A32" s="352" t="s">
        <v>781</v>
      </c>
      <c r="B32" s="347"/>
      <c r="C32" s="352" t="s">
        <v>31</v>
      </c>
      <c r="D32" s="346"/>
      <c r="E32" s="347"/>
      <c r="F32" s="160"/>
      <c r="G32" s="160"/>
      <c r="H32" s="26"/>
      <c r="K32" s="50" t="s">
        <v>2</v>
      </c>
      <c r="L32" s="27"/>
      <c r="M32" s="27">
        <v>2023</v>
      </c>
      <c r="N32" s="26"/>
      <c r="O32" s="26"/>
      <c r="P32" s="26"/>
      <c r="Q32" s="26"/>
      <c r="R32" s="26"/>
      <c r="S32" s="26"/>
      <c r="T32" s="26"/>
      <c r="U32" s="84"/>
      <c r="V32" s="84"/>
      <c r="W32" s="84"/>
      <c r="X32" s="84"/>
      <c r="Y32" s="26"/>
      <c r="Z32" s="26"/>
      <c r="AA32" s="26"/>
    </row>
    <row r="33" spans="1:27" x14ac:dyDescent="0.2">
      <c r="A33" s="356" t="s">
        <v>32</v>
      </c>
      <c r="B33" s="357"/>
      <c r="C33" s="357"/>
      <c r="D33" s="357"/>
      <c r="E33" s="357"/>
      <c r="F33" s="42"/>
      <c r="G33" s="42"/>
      <c r="H33" s="26"/>
      <c r="K33" s="56" t="s">
        <v>33</v>
      </c>
      <c r="L33" s="9"/>
      <c r="M33" s="57">
        <v>1302</v>
      </c>
      <c r="N33" s="26"/>
      <c r="O33" s="26"/>
      <c r="P33" s="26"/>
      <c r="Q33" s="26"/>
      <c r="R33" s="26"/>
      <c r="S33" s="26"/>
      <c r="T33" s="26"/>
      <c r="U33" s="84"/>
      <c r="V33" s="84"/>
      <c r="W33" s="84"/>
      <c r="X33" s="84"/>
      <c r="Y33" s="26"/>
      <c r="Z33" s="26"/>
      <c r="AA33" s="26"/>
    </row>
    <row r="34" spans="1:27" x14ac:dyDescent="0.2">
      <c r="A34" s="48" t="s">
        <v>2</v>
      </c>
      <c r="B34" s="48" t="s">
        <v>34</v>
      </c>
      <c r="C34" s="49" t="s">
        <v>35</v>
      </c>
      <c r="D34" s="49" t="s">
        <v>420</v>
      </c>
      <c r="E34" s="48" t="s">
        <v>36</v>
      </c>
      <c r="F34" s="47"/>
      <c r="G34" s="47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84"/>
      <c r="V34" s="84"/>
      <c r="W34" s="84"/>
      <c r="X34" s="84"/>
      <c r="Y34" s="26"/>
      <c r="Z34" s="26"/>
      <c r="AA34" s="26"/>
    </row>
    <row r="35" spans="1:27" x14ac:dyDescent="0.2">
      <c r="A35" s="51" t="s">
        <v>37</v>
      </c>
      <c r="B35" s="48" t="s">
        <v>4</v>
      </c>
      <c r="C35" s="52">
        <v>1</v>
      </c>
      <c r="D35" s="481"/>
      <c r="E35" s="54">
        <f>D35</f>
        <v>0</v>
      </c>
      <c r="F35" s="55"/>
      <c r="G35" s="55"/>
      <c r="H35" s="26"/>
      <c r="I35" s="59" t="s">
        <v>38</v>
      </c>
      <c r="J35" s="59" t="s">
        <v>39</v>
      </c>
      <c r="K35" s="26"/>
      <c r="L35" s="26"/>
      <c r="M35" s="26"/>
      <c r="N35" s="26"/>
      <c r="O35" s="354" t="s">
        <v>40</v>
      </c>
      <c r="P35" s="26"/>
      <c r="Q35" s="26"/>
      <c r="R35" s="26"/>
      <c r="S35" s="26"/>
      <c r="T35" s="26"/>
      <c r="U35" s="84"/>
      <c r="V35" s="84"/>
      <c r="W35" s="84"/>
      <c r="X35" s="84"/>
      <c r="Y35" s="26"/>
      <c r="Z35" s="26"/>
      <c r="AA35" s="26"/>
    </row>
    <row r="36" spans="1:27" x14ac:dyDescent="0.2">
      <c r="A36" s="51" t="s">
        <v>41</v>
      </c>
      <c r="B36" s="48" t="s">
        <v>18</v>
      </c>
      <c r="C36" s="58">
        <v>0.4</v>
      </c>
      <c r="D36" s="53">
        <f>E35</f>
        <v>0</v>
      </c>
      <c r="E36" s="54">
        <f t="shared" ref="E36:E39" si="4">ROUND(C36*D36,2)</f>
        <v>0</v>
      </c>
      <c r="F36" s="55"/>
      <c r="G36" s="55"/>
      <c r="H36" s="26"/>
      <c r="I36" s="26" t="s">
        <v>42</v>
      </c>
      <c r="J36" s="26"/>
      <c r="K36" s="26"/>
      <c r="L36" s="26"/>
      <c r="M36" s="26"/>
      <c r="N36" s="26"/>
      <c r="O36" s="340"/>
      <c r="P36" s="26"/>
      <c r="Q36" s="26"/>
      <c r="R36" s="26"/>
      <c r="S36" s="26"/>
      <c r="T36" s="26"/>
      <c r="U36" s="84"/>
      <c r="V36" s="84"/>
      <c r="W36" s="84"/>
      <c r="X36" s="84"/>
      <c r="Y36" s="26"/>
      <c r="Z36" s="26"/>
      <c r="AA36" s="26"/>
    </row>
    <row r="37" spans="1:27" ht="22.5" x14ac:dyDescent="0.2">
      <c r="A37" s="51" t="s">
        <v>43</v>
      </c>
      <c r="B37" s="48" t="s">
        <v>18</v>
      </c>
      <c r="C37" s="58">
        <v>0</v>
      </c>
      <c r="D37" s="53">
        <f>D35</f>
        <v>0</v>
      </c>
      <c r="E37" s="54">
        <f t="shared" si="4"/>
        <v>0</v>
      </c>
      <c r="F37" s="55"/>
      <c r="G37" s="55"/>
      <c r="H37" s="26"/>
      <c r="J37" s="26"/>
      <c r="K37" s="60" t="s">
        <v>44</v>
      </c>
      <c r="L37" s="60" t="s">
        <v>45</v>
      </c>
      <c r="M37" s="60" t="s">
        <v>46</v>
      </c>
      <c r="N37" s="26"/>
      <c r="O37" s="340"/>
      <c r="P37" s="26"/>
      <c r="Q37" s="26"/>
      <c r="R37" s="26"/>
      <c r="S37" s="26"/>
      <c r="T37" s="26"/>
      <c r="U37" s="84"/>
      <c r="V37" s="84"/>
      <c r="W37" s="84"/>
      <c r="X37" s="84"/>
      <c r="Y37" s="26"/>
      <c r="Z37" s="26"/>
      <c r="AA37" s="26"/>
    </row>
    <row r="38" spans="1:27" x14ac:dyDescent="0.2">
      <c r="A38" s="51" t="s">
        <v>47</v>
      </c>
      <c r="B38" s="48" t="s">
        <v>18</v>
      </c>
      <c r="C38" s="52">
        <v>1</v>
      </c>
      <c r="D38" s="481"/>
      <c r="E38" s="54">
        <f t="shared" si="4"/>
        <v>0</v>
      </c>
      <c r="F38" s="55"/>
      <c r="G38" s="55"/>
      <c r="H38" s="26"/>
      <c r="I38" s="51" t="s">
        <v>48</v>
      </c>
      <c r="J38" s="62">
        <v>1390.17</v>
      </c>
      <c r="K38" s="63">
        <v>7.7880000000000005E-2</v>
      </c>
      <c r="L38" s="64">
        <f t="shared" ref="L38:L39" si="5">J38*K38</f>
        <v>108.26643960000001</v>
      </c>
      <c r="M38" s="64">
        <f>L38+J38</f>
        <v>1498.4364396000001</v>
      </c>
      <c r="N38" s="169"/>
      <c r="O38" s="340"/>
      <c r="P38" s="26"/>
      <c r="Q38" s="26"/>
      <c r="R38" s="26"/>
      <c r="S38" s="26"/>
      <c r="T38" s="26"/>
      <c r="U38" s="84"/>
      <c r="V38" s="84"/>
      <c r="W38" s="84"/>
      <c r="X38" s="84"/>
      <c r="Y38" s="26"/>
      <c r="Z38" s="26"/>
      <c r="AA38" s="26"/>
    </row>
    <row r="39" spans="1:27" x14ac:dyDescent="0.2">
      <c r="A39" s="51" t="s">
        <v>49</v>
      </c>
      <c r="B39" s="48" t="s">
        <v>4</v>
      </c>
      <c r="C39" s="52">
        <v>1</v>
      </c>
      <c r="D39" s="481"/>
      <c r="E39" s="54">
        <f t="shared" si="4"/>
        <v>0</v>
      </c>
      <c r="F39" s="55"/>
      <c r="G39" s="55"/>
      <c r="H39" s="26"/>
      <c r="I39" s="51" t="s">
        <v>50</v>
      </c>
      <c r="J39" s="62">
        <v>1526.49</v>
      </c>
      <c r="K39" s="63">
        <v>7.7880000000000005E-2</v>
      </c>
      <c r="L39" s="64">
        <f t="shared" si="5"/>
        <v>118.88304120000001</v>
      </c>
      <c r="M39" s="64">
        <v>1645.37</v>
      </c>
      <c r="N39" s="169"/>
      <c r="O39" s="340"/>
      <c r="P39" s="26"/>
      <c r="Q39" s="26"/>
      <c r="R39" s="26"/>
      <c r="S39" s="26"/>
      <c r="T39" s="26"/>
      <c r="U39" s="84"/>
      <c r="V39" s="84"/>
      <c r="W39" s="84"/>
      <c r="X39" s="84"/>
      <c r="Y39" s="26"/>
      <c r="Z39" s="26"/>
      <c r="AA39" s="26"/>
    </row>
    <row r="40" spans="1:27" x14ac:dyDescent="0.2">
      <c r="A40" s="51" t="s">
        <v>51</v>
      </c>
      <c r="B40" s="48" t="s">
        <v>18</v>
      </c>
      <c r="C40" s="52"/>
      <c r="D40" s="53">
        <f>(E35+E36)*4/25.25</f>
        <v>0</v>
      </c>
      <c r="E40" s="54">
        <f t="shared" ref="E40:E41" si="6">D40</f>
        <v>0</v>
      </c>
      <c r="F40" s="55"/>
      <c r="G40" s="55"/>
      <c r="H40" s="26"/>
      <c r="I40" s="51"/>
      <c r="J40" s="62"/>
      <c r="K40" s="63"/>
      <c r="L40" s="64"/>
      <c r="M40" s="64"/>
      <c r="N40" s="169"/>
      <c r="O40" s="340"/>
      <c r="P40" s="26"/>
      <c r="Q40" s="26"/>
      <c r="R40" s="26"/>
      <c r="S40" s="26"/>
      <c r="T40" s="26"/>
      <c r="U40" s="84"/>
      <c r="V40" s="84"/>
      <c r="W40" s="84"/>
      <c r="X40" s="84"/>
      <c r="Y40" s="26"/>
      <c r="Z40" s="26"/>
      <c r="AA40" s="26"/>
    </row>
    <row r="41" spans="1:27" x14ac:dyDescent="0.2">
      <c r="A41" s="51" t="s">
        <v>52</v>
      </c>
      <c r="B41" s="48" t="s">
        <v>18</v>
      </c>
      <c r="C41" s="226"/>
      <c r="D41" s="53">
        <f>(E35+E36)/220*2*10/12*8</f>
        <v>0</v>
      </c>
      <c r="E41" s="54">
        <f t="shared" si="6"/>
        <v>0</v>
      </c>
      <c r="F41" s="55"/>
      <c r="G41" s="55"/>
      <c r="H41" s="26"/>
      <c r="I41" s="51"/>
      <c r="J41" s="62"/>
      <c r="K41" s="63"/>
      <c r="L41" s="64"/>
      <c r="M41" s="64"/>
      <c r="N41" s="169"/>
      <c r="O41" s="340"/>
      <c r="P41" s="26"/>
      <c r="Q41" s="26"/>
      <c r="R41" s="26"/>
      <c r="S41" s="26"/>
      <c r="T41" s="26"/>
      <c r="U41" s="84"/>
      <c r="V41" s="84"/>
      <c r="W41" s="84"/>
      <c r="X41" s="84"/>
      <c r="Y41" s="26"/>
      <c r="Z41" s="26"/>
      <c r="AA41" s="26"/>
    </row>
    <row r="42" spans="1:27" ht="24" x14ac:dyDescent="0.2">
      <c r="A42" s="51" t="s">
        <v>53</v>
      </c>
      <c r="B42" s="48" t="s">
        <v>18</v>
      </c>
      <c r="C42" s="58">
        <f>'ENCARGOS SOCIAIS'!D52</f>
        <v>0.73832153777777787</v>
      </c>
      <c r="D42" s="53">
        <f>(E35+E36)</f>
        <v>0</v>
      </c>
      <c r="E42" s="54">
        <f>ROUND(C42*D42,2)</f>
        <v>0</v>
      </c>
      <c r="F42" s="55"/>
      <c r="G42" s="55"/>
      <c r="H42" s="26"/>
      <c r="I42" s="51" t="s">
        <v>54</v>
      </c>
      <c r="J42" s="62">
        <v>1526.49</v>
      </c>
      <c r="K42" s="63">
        <v>7.7880000000000005E-2</v>
      </c>
      <c r="L42" s="64">
        <f t="shared" ref="L42:L48" si="7">J42*K42</f>
        <v>118.88304120000001</v>
      </c>
      <c r="M42" s="64">
        <v>1645.37</v>
      </c>
      <c r="N42" s="169"/>
      <c r="O42" s="340"/>
      <c r="P42" s="26"/>
      <c r="Q42" s="26"/>
      <c r="R42" s="26"/>
      <c r="S42" s="26"/>
      <c r="T42" s="169"/>
      <c r="U42" s="84"/>
      <c r="V42" s="84"/>
      <c r="W42" s="84"/>
      <c r="X42" s="84"/>
      <c r="Y42" s="26"/>
      <c r="Z42" s="26"/>
      <c r="AA42" s="26"/>
    </row>
    <row r="43" spans="1:27" x14ac:dyDescent="0.2">
      <c r="A43" s="355" t="s">
        <v>421</v>
      </c>
      <c r="B43" s="346"/>
      <c r="C43" s="346"/>
      <c r="D43" s="346"/>
      <c r="E43" s="347"/>
      <c r="F43" s="42"/>
      <c r="G43" s="42"/>
      <c r="H43" s="26"/>
      <c r="I43" s="51" t="s">
        <v>55</v>
      </c>
      <c r="J43" s="62">
        <v>1337.73</v>
      </c>
      <c r="K43" s="63">
        <v>7.7880000000000005E-2</v>
      </c>
      <c r="L43" s="64">
        <f t="shared" si="7"/>
        <v>104.1824124</v>
      </c>
      <c r="M43" s="64">
        <v>1441.91</v>
      </c>
      <c r="N43" s="169"/>
      <c r="O43" s="340"/>
      <c r="P43" s="26"/>
      <c r="Q43" s="26"/>
      <c r="R43" s="26"/>
      <c r="S43" s="26"/>
      <c r="T43" s="26"/>
      <c r="U43" s="84"/>
      <c r="V43" s="84"/>
      <c r="W43" s="84"/>
      <c r="X43" s="84"/>
      <c r="Y43" s="26"/>
      <c r="Z43" s="26"/>
      <c r="AA43" s="26"/>
    </row>
    <row r="44" spans="1:27" x14ac:dyDescent="0.2">
      <c r="A44" s="51" t="s">
        <v>56</v>
      </c>
      <c r="B44" s="48" t="s">
        <v>57</v>
      </c>
      <c r="C44" s="65">
        <v>0.5</v>
      </c>
      <c r="D44" s="481"/>
      <c r="E44" s="53">
        <f t="shared" ref="E44:E50" si="8">ROUND(D44*C44,2)</f>
        <v>0</v>
      </c>
      <c r="F44" s="66"/>
      <c r="G44" s="66">
        <v>66.040000000000006</v>
      </c>
      <c r="H44" s="26"/>
      <c r="I44" s="51" t="s">
        <v>58</v>
      </c>
      <c r="J44" s="62">
        <v>1387.82</v>
      </c>
      <c r="K44" s="63">
        <v>7.7880000000000005E-2</v>
      </c>
      <c r="L44" s="67">
        <f t="shared" si="7"/>
        <v>108.08342160000001</v>
      </c>
      <c r="M44" s="67">
        <v>1495.9</v>
      </c>
      <c r="N44" s="169"/>
      <c r="O44" s="340"/>
      <c r="P44" s="26"/>
      <c r="Q44" s="26"/>
      <c r="R44" s="26"/>
      <c r="S44" s="26"/>
      <c r="T44" s="26"/>
      <c r="U44" s="84"/>
      <c r="V44" s="84"/>
      <c r="W44" s="84"/>
      <c r="X44" s="84"/>
      <c r="Y44" s="26"/>
      <c r="Z44" s="26"/>
      <c r="AA44" s="26"/>
    </row>
    <row r="45" spans="1:27" x14ac:dyDescent="0.2">
      <c r="A45" s="51" t="s">
        <v>59</v>
      </c>
      <c r="B45" s="48" t="s">
        <v>57</v>
      </c>
      <c r="C45" s="65">
        <v>0.5</v>
      </c>
      <c r="D45" s="481"/>
      <c r="E45" s="53">
        <f t="shared" si="8"/>
        <v>0</v>
      </c>
      <c r="F45" s="66"/>
      <c r="G45" s="66">
        <v>62.04</v>
      </c>
      <c r="H45" s="26"/>
      <c r="I45" s="51" t="s">
        <v>60</v>
      </c>
      <c r="J45" s="62">
        <v>1280.29</v>
      </c>
      <c r="K45" s="63">
        <v>7.7880000000000005E-2</v>
      </c>
      <c r="L45" s="64">
        <f t="shared" si="7"/>
        <v>99.708985200000001</v>
      </c>
      <c r="M45" s="64">
        <v>1380</v>
      </c>
      <c r="N45" s="169"/>
      <c r="O45" s="340"/>
      <c r="P45" s="26"/>
      <c r="Q45" s="26"/>
      <c r="R45" s="26"/>
      <c r="S45" s="26"/>
      <c r="T45" s="26"/>
      <c r="U45" s="84"/>
      <c r="V45" s="84"/>
      <c r="W45" s="84"/>
      <c r="X45" s="84"/>
      <c r="Y45" s="26"/>
      <c r="Z45" s="26"/>
      <c r="AA45" s="26"/>
    </row>
    <row r="46" spans="1:27" x14ac:dyDescent="0.2">
      <c r="A46" s="51" t="s">
        <v>61</v>
      </c>
      <c r="B46" s="48" t="s">
        <v>57</v>
      </c>
      <c r="C46" s="65">
        <v>0.25</v>
      </c>
      <c r="D46" s="481"/>
      <c r="E46" s="53">
        <f t="shared" si="8"/>
        <v>0</v>
      </c>
      <c r="F46" s="66"/>
      <c r="G46" s="66">
        <v>8.56</v>
      </c>
      <c r="H46" s="26"/>
      <c r="I46" s="29" t="s">
        <v>62</v>
      </c>
      <c r="J46" s="68">
        <v>1280.29</v>
      </c>
      <c r="K46" s="63">
        <v>7.7880000000000005E-2</v>
      </c>
      <c r="L46" s="64">
        <f t="shared" si="7"/>
        <v>99.708985200000001</v>
      </c>
      <c r="M46" s="64">
        <v>1380</v>
      </c>
      <c r="N46" s="169"/>
      <c r="O46" s="340"/>
      <c r="P46" s="26"/>
      <c r="Q46" s="26"/>
      <c r="R46" s="26"/>
      <c r="S46" s="26"/>
      <c r="T46" s="26"/>
      <c r="U46" s="84"/>
      <c r="V46" s="84"/>
      <c r="W46" s="84"/>
      <c r="X46" s="84"/>
      <c r="Y46" s="26"/>
      <c r="Z46" s="26"/>
      <c r="AA46" s="26"/>
    </row>
    <row r="47" spans="1:27" x14ac:dyDescent="0.2">
      <c r="A47" s="51" t="s">
        <v>63</v>
      </c>
      <c r="B47" s="48" t="s">
        <v>57</v>
      </c>
      <c r="C47" s="65">
        <v>0.41670000000000001</v>
      </c>
      <c r="D47" s="481"/>
      <c r="E47" s="53">
        <f t="shared" si="8"/>
        <v>0</v>
      </c>
      <c r="F47" s="66"/>
      <c r="G47" s="66">
        <v>55.16</v>
      </c>
      <c r="H47" s="26"/>
      <c r="I47" s="51" t="s">
        <v>64</v>
      </c>
      <c r="J47" s="62">
        <v>1526.49</v>
      </c>
      <c r="K47" s="63">
        <v>7.7880000000000005E-2</v>
      </c>
      <c r="L47" s="64">
        <f t="shared" si="7"/>
        <v>118.88304120000001</v>
      </c>
      <c r="M47" s="64">
        <v>1645.37</v>
      </c>
      <c r="N47" s="169"/>
      <c r="O47" s="26"/>
      <c r="P47" s="26"/>
      <c r="Q47" s="26"/>
      <c r="R47" s="26"/>
      <c r="S47" s="26"/>
      <c r="T47" s="26"/>
      <c r="U47" s="84"/>
      <c r="V47" s="84"/>
      <c r="W47" s="84"/>
      <c r="X47" s="84"/>
      <c r="Y47" s="26"/>
      <c r="Z47" s="26"/>
      <c r="AA47" s="26"/>
    </row>
    <row r="48" spans="1:27" x14ac:dyDescent="0.2">
      <c r="A48" s="51" t="s">
        <v>65</v>
      </c>
      <c r="B48" s="48" t="s">
        <v>57</v>
      </c>
      <c r="C48" s="65">
        <v>0.25</v>
      </c>
      <c r="D48" s="481"/>
      <c r="E48" s="53">
        <f t="shared" si="8"/>
        <v>0</v>
      </c>
      <c r="F48" s="66"/>
      <c r="G48" s="66">
        <v>10.67</v>
      </c>
      <c r="H48" s="26"/>
      <c r="I48" s="51" t="s">
        <v>47</v>
      </c>
      <c r="J48" s="62">
        <v>400.4</v>
      </c>
      <c r="K48" s="70"/>
      <c r="L48" s="64">
        <f t="shared" si="7"/>
        <v>0</v>
      </c>
      <c r="M48" s="64">
        <f>J48*0.89</f>
        <v>356.35599999999999</v>
      </c>
      <c r="N48" s="169"/>
      <c r="O48" s="26"/>
      <c r="P48" s="26"/>
      <c r="Q48" s="26"/>
      <c r="R48" s="26"/>
      <c r="S48" s="26"/>
      <c r="T48" s="26"/>
      <c r="U48" s="84"/>
      <c r="V48" s="84"/>
      <c r="W48" s="84"/>
      <c r="X48" s="84"/>
      <c r="Y48" s="26"/>
      <c r="Z48" s="26"/>
      <c r="AA48" s="26"/>
    </row>
    <row r="49" spans="1:27" x14ac:dyDescent="0.2">
      <c r="A49" s="51" t="s">
        <v>66</v>
      </c>
      <c r="B49" s="48" t="s">
        <v>57</v>
      </c>
      <c r="C49" s="65">
        <v>8.3299999999999999E-2</v>
      </c>
      <c r="D49" s="481"/>
      <c r="E49" s="53">
        <f t="shared" si="8"/>
        <v>0</v>
      </c>
      <c r="F49" s="66"/>
      <c r="G49" s="66">
        <v>22.9</v>
      </c>
      <c r="H49" s="26"/>
      <c r="I49" s="51" t="s">
        <v>43</v>
      </c>
      <c r="J49" s="71">
        <v>0.2</v>
      </c>
      <c r="K49" s="72"/>
      <c r="L49" s="73"/>
      <c r="M49" s="26"/>
      <c r="N49" s="26"/>
      <c r="O49" s="26"/>
      <c r="P49" s="26"/>
      <c r="Q49" s="26"/>
      <c r="R49" s="26"/>
      <c r="S49" s="26"/>
      <c r="T49" s="26"/>
      <c r="U49" s="84"/>
      <c r="V49" s="84"/>
      <c r="W49" s="84"/>
      <c r="X49" s="84"/>
      <c r="Y49" s="26"/>
      <c r="Z49" s="26"/>
      <c r="AA49" s="26"/>
    </row>
    <row r="50" spans="1:27" x14ac:dyDescent="0.2">
      <c r="A50" s="51" t="s">
        <v>67</v>
      </c>
      <c r="B50" s="48" t="s">
        <v>57</v>
      </c>
      <c r="C50" s="65">
        <v>2</v>
      </c>
      <c r="D50" s="481"/>
      <c r="E50" s="53">
        <f t="shared" si="8"/>
        <v>0</v>
      </c>
      <c r="F50" s="55"/>
      <c r="G50" s="69">
        <v>2.73</v>
      </c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169"/>
      <c r="U50" s="84"/>
      <c r="V50" s="84"/>
      <c r="W50" s="84"/>
      <c r="X50" s="84"/>
      <c r="Y50" s="26"/>
      <c r="Z50" s="26"/>
      <c r="AA50" s="26"/>
    </row>
    <row r="51" spans="1:27" x14ac:dyDescent="0.2">
      <c r="A51" s="351" t="s">
        <v>68</v>
      </c>
      <c r="B51" s="346"/>
      <c r="C51" s="346"/>
      <c r="D51" s="346"/>
      <c r="E51" s="347"/>
      <c r="F51" s="42"/>
      <c r="G51" s="42"/>
      <c r="H51" s="26"/>
      <c r="I51" s="26" t="s">
        <v>69</v>
      </c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84"/>
      <c r="V51" s="84"/>
      <c r="W51" s="84"/>
      <c r="X51" s="84"/>
      <c r="Y51" s="26"/>
      <c r="Z51" s="26"/>
      <c r="AA51" s="26"/>
    </row>
    <row r="52" spans="1:27" ht="36" x14ac:dyDescent="0.2">
      <c r="A52" s="74" t="s">
        <v>780</v>
      </c>
      <c r="B52" s="75" t="s">
        <v>70</v>
      </c>
      <c r="C52" s="321">
        <v>0</v>
      </c>
      <c r="D52" s="481"/>
      <c r="E52" s="54">
        <f t="shared" ref="E52:E54" si="9">ROUND(C52*D52,2)</f>
        <v>0</v>
      </c>
      <c r="F52" s="55"/>
      <c r="G52" s="69">
        <v>32.44</v>
      </c>
      <c r="H52" s="26"/>
      <c r="I52" s="51" t="s">
        <v>71</v>
      </c>
      <c r="J52" s="78"/>
      <c r="K52" s="79"/>
      <c r="L52" s="67"/>
      <c r="M52" s="67">
        <v>1660</v>
      </c>
      <c r="N52" s="26"/>
      <c r="O52" s="26"/>
      <c r="P52" s="26"/>
      <c r="Q52" s="26"/>
      <c r="R52" s="26"/>
      <c r="S52" s="26"/>
      <c r="T52" s="26"/>
      <c r="U52" s="84"/>
      <c r="V52" s="84"/>
      <c r="W52" s="84"/>
      <c r="X52" s="84"/>
      <c r="Y52" s="26"/>
      <c r="Z52" s="26"/>
      <c r="AA52" s="26"/>
    </row>
    <row r="53" spans="1:27" x14ac:dyDescent="0.2">
      <c r="A53" s="51" t="s">
        <v>72</v>
      </c>
      <c r="B53" s="48" t="s">
        <v>34</v>
      </c>
      <c r="C53" s="65">
        <v>0</v>
      </c>
      <c r="D53" s="481"/>
      <c r="E53" s="54">
        <f t="shared" si="9"/>
        <v>0</v>
      </c>
      <c r="F53" s="55"/>
      <c r="G53" s="69">
        <v>17.78</v>
      </c>
      <c r="H53" s="26"/>
      <c r="I53" s="29" t="s">
        <v>73</v>
      </c>
      <c r="J53" s="80"/>
      <c r="K53" s="79"/>
      <c r="L53" s="67"/>
      <c r="M53" s="67">
        <v>1410</v>
      </c>
      <c r="N53" s="26"/>
      <c r="O53" s="26"/>
      <c r="P53" s="26"/>
      <c r="Q53" s="26"/>
      <c r="R53" s="26"/>
      <c r="S53" s="26"/>
      <c r="T53" s="26"/>
      <c r="U53" s="84"/>
      <c r="V53" s="84"/>
      <c r="W53" s="84"/>
      <c r="X53" s="84"/>
      <c r="Y53" s="26"/>
      <c r="Z53" s="26"/>
      <c r="AA53" s="26"/>
    </row>
    <row r="54" spans="1:27" ht="24" x14ac:dyDescent="0.2">
      <c r="A54" s="76" t="s">
        <v>74</v>
      </c>
      <c r="B54" s="48" t="s">
        <v>34</v>
      </c>
      <c r="C54" s="77">
        <v>5.5599999999999997E-2</v>
      </c>
      <c r="D54" s="481"/>
      <c r="E54" s="54">
        <f t="shared" si="9"/>
        <v>0</v>
      </c>
      <c r="F54" s="55"/>
      <c r="G54" s="69">
        <v>713.85</v>
      </c>
      <c r="H54" s="26"/>
      <c r="I54" s="51" t="s">
        <v>75</v>
      </c>
      <c r="J54" s="78"/>
      <c r="K54" s="79"/>
      <c r="L54" s="67"/>
      <c r="M54" s="67">
        <v>1250</v>
      </c>
      <c r="N54" s="26"/>
      <c r="O54" s="26"/>
      <c r="P54" s="26"/>
      <c r="Q54" s="26"/>
      <c r="R54" s="26"/>
      <c r="S54" s="26"/>
      <c r="T54" s="169"/>
      <c r="U54" s="84"/>
      <c r="V54" s="84"/>
      <c r="W54" s="84"/>
      <c r="X54" s="84"/>
      <c r="Y54" s="26"/>
      <c r="Z54" s="26"/>
      <c r="AA54" s="26"/>
    </row>
    <row r="55" spans="1:27" x14ac:dyDescent="0.2">
      <c r="A55" s="345" t="s">
        <v>76</v>
      </c>
      <c r="B55" s="346"/>
      <c r="C55" s="346"/>
      <c r="D55" s="347"/>
      <c r="E55" s="80">
        <f>E35+E36+E38+E39+E40+E41+E42+E44+E45+E46+E47+E48+E50+E52+E53+E54</f>
        <v>0</v>
      </c>
      <c r="F55" s="130"/>
      <c r="G55" s="130"/>
      <c r="H55" s="26"/>
      <c r="I55" s="51" t="s">
        <v>47</v>
      </c>
      <c r="J55" s="78"/>
      <c r="K55" s="79"/>
      <c r="L55" s="67"/>
      <c r="M55" s="67">
        <v>420</v>
      </c>
      <c r="N55" s="26"/>
      <c r="O55" s="26"/>
      <c r="P55" s="26"/>
      <c r="Q55" s="26"/>
      <c r="R55" s="26"/>
      <c r="S55" s="26"/>
      <c r="T55" s="169"/>
      <c r="U55" s="84"/>
      <c r="V55" s="84"/>
      <c r="W55" s="84"/>
      <c r="X55" s="84"/>
      <c r="Y55" s="26"/>
      <c r="Z55" s="26"/>
      <c r="AA55" s="26"/>
    </row>
    <row r="56" spans="1:27" x14ac:dyDescent="0.2">
      <c r="A56" s="345" t="s">
        <v>783</v>
      </c>
      <c r="B56" s="346"/>
      <c r="C56" s="346"/>
      <c r="D56" s="347"/>
      <c r="E56" s="227">
        <v>5</v>
      </c>
      <c r="F56" s="228"/>
      <c r="G56" s="228"/>
      <c r="H56" s="26"/>
      <c r="I56" s="51" t="s">
        <v>77</v>
      </c>
      <c r="J56" s="78"/>
      <c r="K56" s="79"/>
      <c r="L56" s="67"/>
      <c r="M56" s="67">
        <v>19</v>
      </c>
      <c r="N56" s="26"/>
      <c r="O56" s="26"/>
      <c r="P56" s="26"/>
      <c r="Q56" s="26"/>
      <c r="R56" s="26"/>
      <c r="S56" s="26"/>
      <c r="T56" s="169"/>
      <c r="U56" s="84">
        <v>2351.13</v>
      </c>
      <c r="V56" s="84"/>
      <c r="W56" s="84">
        <f>U56+(U56*78.56%)</f>
        <v>4198.1777280000006</v>
      </c>
      <c r="X56" s="84"/>
      <c r="Y56" s="26"/>
      <c r="Z56" s="26"/>
      <c r="AA56" s="26"/>
    </row>
    <row r="57" spans="1:27" x14ac:dyDescent="0.2">
      <c r="A57" s="345" t="s">
        <v>78</v>
      </c>
      <c r="B57" s="346"/>
      <c r="C57" s="346"/>
      <c r="D57" s="347"/>
      <c r="E57" s="80">
        <f>ROUND(E55*E56,2)</f>
        <v>0</v>
      </c>
      <c r="F57" s="130"/>
      <c r="G57" s="130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84">
        <f>E56*U56</f>
        <v>11755.650000000001</v>
      </c>
      <c r="V57" s="84">
        <f>E57-U57</f>
        <v>-11755.650000000001</v>
      </c>
      <c r="W57" s="84">
        <f>E56*W56</f>
        <v>20990.888640000005</v>
      </c>
      <c r="X57" s="84">
        <f>E57-W57</f>
        <v>-20990.888640000005</v>
      </c>
      <c r="Y57" s="26"/>
      <c r="Z57" s="26"/>
      <c r="AA57" s="26"/>
    </row>
    <row r="58" spans="1:27" x14ac:dyDescent="0.2">
      <c r="A58" s="89"/>
      <c r="B58" s="151"/>
      <c r="C58" s="151"/>
      <c r="D58" s="151"/>
      <c r="E58" s="89"/>
      <c r="F58" s="89"/>
      <c r="G58" s="89"/>
      <c r="H58" s="26"/>
      <c r="I58" s="85" t="s">
        <v>79</v>
      </c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84"/>
      <c r="V58" s="84"/>
      <c r="W58" s="84"/>
      <c r="X58" s="84"/>
      <c r="Y58" s="26"/>
      <c r="Z58" s="26"/>
      <c r="AA58" s="26"/>
    </row>
    <row r="59" spans="1:27" x14ac:dyDescent="0.2">
      <c r="A59" s="352" t="s">
        <v>80</v>
      </c>
      <c r="B59" s="347"/>
      <c r="C59" s="351" t="s">
        <v>31</v>
      </c>
      <c r="D59" s="346"/>
      <c r="E59" s="347"/>
      <c r="F59" s="47"/>
      <c r="G59" s="47"/>
      <c r="H59" s="26"/>
      <c r="I59" s="51" t="s">
        <v>81</v>
      </c>
      <c r="J59" s="78"/>
      <c r="K59" s="79"/>
      <c r="L59" s="67"/>
      <c r="M59" s="67">
        <v>1768.97</v>
      </c>
      <c r="N59" s="26"/>
      <c r="O59" s="26"/>
      <c r="P59" s="26"/>
      <c r="Q59" s="26"/>
      <c r="R59" s="26"/>
      <c r="S59" s="26"/>
      <c r="T59" s="26"/>
      <c r="U59" s="84"/>
      <c r="V59" s="84"/>
      <c r="W59" s="84"/>
      <c r="X59" s="84"/>
      <c r="Y59" s="26"/>
      <c r="Z59" s="26"/>
      <c r="AA59" s="26"/>
    </row>
    <row r="60" spans="1:27" x14ac:dyDescent="0.2">
      <c r="A60" s="48" t="s">
        <v>2</v>
      </c>
      <c r="B60" s="48" t="s">
        <v>34</v>
      </c>
      <c r="C60" s="49" t="s">
        <v>35</v>
      </c>
      <c r="D60" s="126" t="s">
        <v>420</v>
      </c>
      <c r="E60" s="154" t="s">
        <v>36</v>
      </c>
      <c r="F60" s="47"/>
      <c r="G60" s="47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84"/>
      <c r="V60" s="84"/>
      <c r="W60" s="84"/>
      <c r="X60" s="84"/>
      <c r="Y60" s="26"/>
      <c r="Z60" s="26"/>
      <c r="AA60" s="26"/>
    </row>
    <row r="61" spans="1:27" x14ac:dyDescent="0.2">
      <c r="A61" s="356" t="s">
        <v>32</v>
      </c>
      <c r="B61" s="357"/>
      <c r="C61" s="357"/>
      <c r="D61" s="357"/>
      <c r="E61" s="357"/>
      <c r="F61" s="42"/>
      <c r="G61" s="42"/>
      <c r="H61" s="26"/>
      <c r="I61" s="85" t="s">
        <v>82</v>
      </c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84"/>
      <c r="V61" s="84"/>
      <c r="W61" s="84"/>
      <c r="X61" s="84"/>
      <c r="Y61" s="26"/>
      <c r="Z61" s="26"/>
      <c r="AA61" s="26"/>
    </row>
    <row r="62" spans="1:27" x14ac:dyDescent="0.2">
      <c r="A62" s="51" t="s">
        <v>37</v>
      </c>
      <c r="B62" s="48" t="s">
        <v>4</v>
      </c>
      <c r="C62" s="171">
        <v>1</v>
      </c>
      <c r="D62" s="482"/>
      <c r="E62" s="78">
        <f t="shared" ref="E62:E64" si="10">ROUND(D62*C62,2)</f>
        <v>0</v>
      </c>
      <c r="F62" s="81"/>
      <c r="G62" s="81"/>
      <c r="H62" s="26"/>
      <c r="I62" s="51" t="s">
        <v>83</v>
      </c>
      <c r="J62" s="78"/>
      <c r="K62" s="79"/>
      <c r="L62" s="67"/>
      <c r="M62" s="67">
        <v>2531</v>
      </c>
      <c r="N62" s="26"/>
      <c r="O62" s="26"/>
      <c r="P62" s="26"/>
      <c r="Q62" s="26"/>
      <c r="R62" s="26"/>
      <c r="S62" s="26"/>
      <c r="T62" s="26"/>
      <c r="U62" s="84"/>
      <c r="V62" s="84"/>
      <c r="W62" s="84"/>
      <c r="X62" s="84"/>
      <c r="Y62" s="26"/>
      <c r="Z62" s="26"/>
      <c r="AA62" s="26"/>
    </row>
    <row r="63" spans="1:27" x14ac:dyDescent="0.2">
      <c r="A63" s="51" t="s">
        <v>41</v>
      </c>
      <c r="B63" s="48" t="s">
        <v>18</v>
      </c>
      <c r="C63" s="107">
        <v>0.4</v>
      </c>
      <c r="D63" s="78">
        <f>E62</f>
        <v>0</v>
      </c>
      <c r="E63" s="78">
        <f t="shared" si="10"/>
        <v>0</v>
      </c>
      <c r="F63" s="81"/>
      <c r="G63" s="81"/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84"/>
      <c r="V63" s="84"/>
      <c r="W63" s="84"/>
      <c r="X63" s="84"/>
      <c r="Y63" s="26"/>
      <c r="Z63" s="26"/>
      <c r="AA63" s="26"/>
    </row>
    <row r="64" spans="1:27" x14ac:dyDescent="0.2">
      <c r="A64" s="51" t="s">
        <v>43</v>
      </c>
      <c r="B64" s="48" t="s">
        <v>18</v>
      </c>
      <c r="C64" s="107">
        <v>0</v>
      </c>
      <c r="D64" s="78">
        <f>D62</f>
        <v>0</v>
      </c>
      <c r="E64" s="78">
        <f t="shared" si="10"/>
        <v>0</v>
      </c>
      <c r="F64" s="81"/>
      <c r="G64" s="81"/>
      <c r="H64" s="26"/>
      <c r="I64" s="85" t="s">
        <v>84</v>
      </c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84"/>
      <c r="V64" s="84"/>
      <c r="W64" s="84"/>
      <c r="X64" s="84"/>
      <c r="Y64" s="26"/>
      <c r="Z64" s="26"/>
      <c r="AA64" s="26"/>
    </row>
    <row r="65" spans="1:27" x14ac:dyDescent="0.2">
      <c r="A65" s="51" t="s">
        <v>47</v>
      </c>
      <c r="B65" s="48" t="s">
        <v>18</v>
      </c>
      <c r="C65" s="52">
        <v>1</v>
      </c>
      <c r="D65" s="481"/>
      <c r="E65" s="54">
        <f>ROUND(C65*D65,2)</f>
        <v>0</v>
      </c>
      <c r="F65" s="81"/>
      <c r="G65" s="81"/>
      <c r="H65" s="26"/>
      <c r="I65" s="51" t="s">
        <v>85</v>
      </c>
      <c r="J65" s="78"/>
      <c r="K65" s="79"/>
      <c r="L65" s="67"/>
      <c r="M65" s="67">
        <v>1620.64</v>
      </c>
      <c r="N65" s="26"/>
      <c r="O65" s="26"/>
      <c r="P65" s="26"/>
      <c r="Q65" s="26"/>
      <c r="R65" s="26"/>
      <c r="S65" s="26"/>
      <c r="T65" s="26"/>
      <c r="U65" s="84"/>
      <c r="V65" s="84"/>
      <c r="W65" s="84"/>
      <c r="X65" s="84"/>
      <c r="Y65" s="26"/>
      <c r="Z65" s="26"/>
      <c r="AA65" s="26"/>
    </row>
    <row r="66" spans="1:27" x14ac:dyDescent="0.2">
      <c r="A66" s="51" t="s">
        <v>49</v>
      </c>
      <c r="B66" s="48" t="s">
        <v>4</v>
      </c>
      <c r="C66" s="171">
        <v>1</v>
      </c>
      <c r="D66" s="482"/>
      <c r="E66" s="78">
        <f t="shared" ref="E66:E67" si="11">ROUND(D66*C66,2)</f>
        <v>0</v>
      </c>
      <c r="F66" s="81"/>
      <c r="G66" s="81"/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84"/>
      <c r="V66" s="84"/>
      <c r="W66" s="84"/>
      <c r="X66" s="84"/>
      <c r="Y66" s="26"/>
      <c r="Z66" s="26"/>
      <c r="AA66" s="26"/>
    </row>
    <row r="67" spans="1:27" x14ac:dyDescent="0.2">
      <c r="A67" s="51" t="s">
        <v>51</v>
      </c>
      <c r="B67" s="48" t="s">
        <v>18</v>
      </c>
      <c r="C67" s="171">
        <v>1</v>
      </c>
      <c r="D67" s="78">
        <f>(E62+E63)*4/25.25</f>
        <v>0</v>
      </c>
      <c r="E67" s="78">
        <f t="shared" si="11"/>
        <v>0</v>
      </c>
      <c r="F67" s="81"/>
      <c r="G67" s="81"/>
      <c r="H67" s="26"/>
      <c r="I67" s="85" t="s">
        <v>86</v>
      </c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84"/>
      <c r="V67" s="84"/>
      <c r="W67" s="84"/>
      <c r="X67" s="84"/>
      <c r="Y67" s="26"/>
      <c r="Z67" s="26"/>
      <c r="AA67" s="26"/>
    </row>
    <row r="68" spans="1:27" x14ac:dyDescent="0.2">
      <c r="A68" s="51" t="s">
        <v>52</v>
      </c>
      <c r="B68" s="48" t="s">
        <v>18</v>
      </c>
      <c r="C68" s="171">
        <v>1</v>
      </c>
      <c r="D68" s="78">
        <f>(E62+E63)/220*2</f>
        <v>0</v>
      </c>
      <c r="E68" s="78">
        <f>ROUND(D68*C68,2)*8</f>
        <v>0</v>
      </c>
      <c r="F68" s="81"/>
      <c r="G68" s="81"/>
      <c r="H68" s="26"/>
      <c r="I68" s="51" t="s">
        <v>87</v>
      </c>
      <c r="J68" s="78"/>
      <c r="K68" s="79"/>
      <c r="L68" s="67"/>
      <c r="M68" s="67">
        <v>1577.94</v>
      </c>
      <c r="N68" s="26"/>
      <c r="O68" s="26"/>
      <c r="P68" s="26"/>
      <c r="Q68" s="26"/>
      <c r="R68" s="26"/>
      <c r="S68" s="26"/>
      <c r="T68" s="26"/>
      <c r="U68" s="84"/>
      <c r="V68" s="84"/>
      <c r="W68" s="84"/>
      <c r="X68" s="84"/>
      <c r="Y68" s="26"/>
      <c r="Z68" s="26"/>
      <c r="AA68" s="26"/>
    </row>
    <row r="69" spans="1:27" ht="24" x14ac:dyDescent="0.2">
      <c r="A69" s="51" t="s">
        <v>53</v>
      </c>
      <c r="B69" s="48" t="s">
        <v>88</v>
      </c>
      <c r="C69" s="58">
        <f>'ENCARGOS SOCIAIS'!D52</f>
        <v>0.73832153777777787</v>
      </c>
      <c r="D69" s="53">
        <f>E62+E63</f>
        <v>0</v>
      </c>
      <c r="E69" s="78">
        <f>D69*C69</f>
        <v>0</v>
      </c>
      <c r="F69" s="81"/>
      <c r="G69" s="81"/>
      <c r="H69" s="26"/>
      <c r="I69" s="26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84"/>
      <c r="V69" s="84"/>
      <c r="W69" s="84"/>
      <c r="X69" s="84"/>
      <c r="Y69" s="26"/>
      <c r="Z69" s="26"/>
      <c r="AA69" s="26"/>
    </row>
    <row r="70" spans="1:27" x14ac:dyDescent="0.2">
      <c r="A70" s="355" t="s">
        <v>421</v>
      </c>
      <c r="B70" s="346"/>
      <c r="C70" s="346"/>
      <c r="D70" s="346"/>
      <c r="E70" s="347"/>
      <c r="F70" s="42"/>
      <c r="G70" s="42"/>
      <c r="H70" s="26"/>
      <c r="I70" s="85" t="s">
        <v>89</v>
      </c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84"/>
      <c r="V70" s="84"/>
      <c r="W70" s="84"/>
      <c r="X70" s="84"/>
      <c r="Y70" s="26"/>
      <c r="Z70" s="26"/>
      <c r="AA70" s="26"/>
    </row>
    <row r="71" spans="1:27" x14ac:dyDescent="0.2">
      <c r="A71" s="51" t="s">
        <v>56</v>
      </c>
      <c r="B71" s="48" t="s">
        <v>57</v>
      </c>
      <c r="C71" s="65">
        <v>0.5</v>
      </c>
      <c r="D71" s="481"/>
      <c r="E71" s="53">
        <f t="shared" ref="E71:E77" si="12">ROUND(D71*C71,2)</f>
        <v>0</v>
      </c>
      <c r="F71" s="81"/>
      <c r="G71" s="229">
        <v>66.040000000000006</v>
      </c>
      <c r="H71" s="26"/>
      <c r="I71" s="51" t="s">
        <v>90</v>
      </c>
      <c r="J71" s="78"/>
      <c r="K71" s="79"/>
      <c r="L71" s="67"/>
      <c r="M71" s="67">
        <v>1746.37</v>
      </c>
      <c r="N71" s="26"/>
      <c r="O71" s="26"/>
      <c r="P71" s="26"/>
      <c r="Q71" s="26"/>
      <c r="R71" s="26"/>
      <c r="S71" s="26"/>
      <c r="T71" s="26"/>
      <c r="U71" s="84"/>
      <c r="V71" s="84"/>
      <c r="W71" s="84"/>
      <c r="X71" s="84"/>
      <c r="Y71" s="26"/>
      <c r="Z71" s="26"/>
      <c r="AA71" s="26"/>
    </row>
    <row r="72" spans="1:27" x14ac:dyDescent="0.2">
      <c r="A72" s="51" t="s">
        <v>59</v>
      </c>
      <c r="B72" s="48" t="s">
        <v>57</v>
      </c>
      <c r="C72" s="65">
        <v>0.5</v>
      </c>
      <c r="D72" s="481"/>
      <c r="E72" s="53">
        <f t="shared" si="12"/>
        <v>0</v>
      </c>
      <c r="F72" s="81"/>
      <c r="G72" s="229">
        <v>62.04</v>
      </c>
      <c r="H72" s="26"/>
      <c r="I72" s="26"/>
      <c r="J72" s="26"/>
      <c r="K72" s="26"/>
      <c r="L72" s="26"/>
      <c r="M72" s="26"/>
      <c r="N72" s="26"/>
      <c r="O72" s="26"/>
      <c r="P72" s="26"/>
      <c r="Q72" s="26"/>
      <c r="R72" s="26"/>
      <c r="S72" s="26"/>
      <c r="T72" s="26"/>
      <c r="U72" s="84"/>
      <c r="V72" s="84"/>
      <c r="W72" s="84"/>
      <c r="X72" s="84"/>
      <c r="Y72" s="26"/>
      <c r="Z72" s="26"/>
      <c r="AA72" s="26"/>
    </row>
    <row r="73" spans="1:27" x14ac:dyDescent="0.2">
      <c r="A73" s="51" t="s">
        <v>61</v>
      </c>
      <c r="B73" s="48" t="s">
        <v>57</v>
      </c>
      <c r="C73" s="65">
        <v>0.25</v>
      </c>
      <c r="D73" s="481"/>
      <c r="E73" s="53">
        <f t="shared" si="12"/>
        <v>0</v>
      </c>
      <c r="F73" s="81"/>
      <c r="G73" s="229">
        <v>8.56</v>
      </c>
      <c r="H73" s="26"/>
      <c r="I73" s="85" t="s">
        <v>91</v>
      </c>
      <c r="J73" s="26"/>
      <c r="K73" s="26"/>
      <c r="L73" s="26"/>
      <c r="M73" s="26"/>
      <c r="N73" s="26"/>
      <c r="O73" s="26"/>
      <c r="P73" s="26"/>
      <c r="Q73" s="26"/>
      <c r="R73" s="26"/>
      <c r="S73" s="26"/>
      <c r="T73" s="26"/>
      <c r="U73" s="84"/>
      <c r="V73" s="84"/>
      <c r="W73" s="84"/>
      <c r="X73" s="84"/>
      <c r="Y73" s="26"/>
      <c r="Z73" s="26"/>
      <c r="AA73" s="26"/>
    </row>
    <row r="74" spans="1:27" x14ac:dyDescent="0.2">
      <c r="A74" s="51" t="s">
        <v>63</v>
      </c>
      <c r="B74" s="48" t="s">
        <v>57</v>
      </c>
      <c r="C74" s="65">
        <v>0.41670000000000001</v>
      </c>
      <c r="D74" s="481"/>
      <c r="E74" s="53">
        <f t="shared" si="12"/>
        <v>0</v>
      </c>
      <c r="F74" s="81"/>
      <c r="G74" s="229">
        <v>55.16</v>
      </c>
      <c r="H74" s="26"/>
      <c r="I74" s="51" t="s">
        <v>92</v>
      </c>
      <c r="J74" s="78"/>
      <c r="K74" s="79"/>
      <c r="L74" s="67"/>
      <c r="M74" s="67">
        <v>1571.44</v>
      </c>
      <c r="N74" s="26"/>
      <c r="O74" s="26"/>
      <c r="P74" s="26"/>
      <c r="Q74" s="26"/>
      <c r="R74" s="26"/>
      <c r="S74" s="26"/>
      <c r="T74" s="26"/>
      <c r="U74" s="84"/>
      <c r="V74" s="84"/>
      <c r="W74" s="84"/>
      <c r="X74" s="84"/>
      <c r="Y74" s="26"/>
      <c r="Z74" s="26"/>
      <c r="AA74" s="26"/>
    </row>
    <row r="75" spans="1:27" x14ac:dyDescent="0.2">
      <c r="A75" s="51" t="s">
        <v>65</v>
      </c>
      <c r="B75" s="48" t="s">
        <v>57</v>
      </c>
      <c r="C75" s="65">
        <v>0.25</v>
      </c>
      <c r="D75" s="481"/>
      <c r="E75" s="53">
        <f t="shared" si="12"/>
        <v>0</v>
      </c>
      <c r="F75" s="81"/>
      <c r="G75" s="229">
        <v>10.67</v>
      </c>
      <c r="H75" s="26"/>
      <c r="I75" s="26"/>
      <c r="J75" s="26"/>
      <c r="K75" s="26"/>
      <c r="L75" s="26"/>
      <c r="M75" s="26"/>
      <c r="N75" s="26"/>
      <c r="O75" s="26"/>
      <c r="P75" s="26"/>
      <c r="Q75" s="26"/>
      <c r="R75" s="26"/>
      <c r="S75" s="26"/>
      <c r="T75" s="26"/>
      <c r="U75" s="84"/>
      <c r="V75" s="84"/>
      <c r="W75" s="84"/>
      <c r="X75" s="84"/>
      <c r="Y75" s="26"/>
      <c r="Z75" s="26"/>
      <c r="AA75" s="26"/>
    </row>
    <row r="76" spans="1:27" x14ac:dyDescent="0.2">
      <c r="A76" s="51" t="s">
        <v>66</v>
      </c>
      <c r="B76" s="48" t="s">
        <v>57</v>
      </c>
      <c r="C76" s="65">
        <v>8.3299999999999999E-2</v>
      </c>
      <c r="D76" s="481"/>
      <c r="E76" s="53">
        <f t="shared" si="12"/>
        <v>0</v>
      </c>
      <c r="F76" s="81"/>
      <c r="G76" s="229">
        <v>22.9</v>
      </c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84"/>
      <c r="V76" s="84"/>
      <c r="W76" s="84"/>
      <c r="X76" s="84"/>
      <c r="Y76" s="26"/>
      <c r="Z76" s="26"/>
      <c r="AA76" s="26"/>
    </row>
    <row r="77" spans="1:27" x14ac:dyDescent="0.2">
      <c r="A77" s="51" t="s">
        <v>67</v>
      </c>
      <c r="B77" s="48" t="s">
        <v>57</v>
      </c>
      <c r="C77" s="65">
        <v>2</v>
      </c>
      <c r="D77" s="481"/>
      <c r="E77" s="53">
        <f t="shared" si="12"/>
        <v>0</v>
      </c>
      <c r="F77" s="130"/>
      <c r="G77" s="130"/>
      <c r="H77" s="26"/>
      <c r="I77" s="185" t="s">
        <v>93</v>
      </c>
      <c r="J77" s="26"/>
      <c r="K77" s="26"/>
      <c r="L77" s="26"/>
      <c r="M77" s="26"/>
      <c r="N77" s="26"/>
      <c r="O77" s="26"/>
      <c r="P77" s="26"/>
      <c r="Q77" s="26"/>
      <c r="R77" s="26"/>
      <c r="S77" s="26"/>
      <c r="T77" s="26"/>
      <c r="U77" s="84"/>
      <c r="V77" s="84"/>
      <c r="W77" s="84"/>
      <c r="X77" s="84"/>
      <c r="Y77" s="26"/>
      <c r="Z77" s="26"/>
      <c r="AA77" s="26"/>
    </row>
    <row r="78" spans="1:27" x14ac:dyDescent="0.2">
      <c r="A78" s="345" t="s">
        <v>76</v>
      </c>
      <c r="B78" s="346"/>
      <c r="C78" s="346"/>
      <c r="D78" s="347"/>
      <c r="E78" s="230">
        <f>E62+E63+E65+E66+E67+E68+E69+E71+E72+E73+E74+E75+E76+E77</f>
        <v>0</v>
      </c>
      <c r="F78" s="130"/>
      <c r="G78" s="130"/>
      <c r="H78" s="26"/>
      <c r="I78" s="186"/>
      <c r="J78" s="26"/>
      <c r="K78" s="26"/>
      <c r="L78" s="26"/>
      <c r="M78" s="26"/>
      <c r="N78" s="26"/>
      <c r="O78" s="26"/>
      <c r="P78" s="26"/>
      <c r="Q78" s="26"/>
      <c r="R78" s="26"/>
      <c r="S78" s="26"/>
      <c r="T78" s="26"/>
      <c r="U78" s="84"/>
      <c r="V78" s="84"/>
      <c r="W78" s="84"/>
      <c r="X78" s="84"/>
      <c r="Y78" s="26"/>
      <c r="Z78" s="26"/>
      <c r="AA78" s="26"/>
    </row>
    <row r="79" spans="1:27" x14ac:dyDescent="0.2">
      <c r="A79" s="345" t="s">
        <v>94</v>
      </c>
      <c r="B79" s="346"/>
      <c r="C79" s="346"/>
      <c r="D79" s="347"/>
      <c r="E79" s="227">
        <v>1</v>
      </c>
      <c r="F79" s="228"/>
      <c r="G79" s="228"/>
      <c r="H79" s="26"/>
      <c r="I79" s="186" t="s">
        <v>95</v>
      </c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84">
        <v>4000</v>
      </c>
      <c r="V79" s="84"/>
      <c r="W79" s="84">
        <f>U79+(U79*78.56%)</f>
        <v>7142.4</v>
      </c>
      <c r="X79" s="84"/>
      <c r="Y79" s="26"/>
      <c r="Z79" s="26"/>
      <c r="AA79" s="26"/>
    </row>
    <row r="80" spans="1:27" x14ac:dyDescent="0.2">
      <c r="A80" s="345" t="s">
        <v>78</v>
      </c>
      <c r="B80" s="346"/>
      <c r="C80" s="346"/>
      <c r="D80" s="347"/>
      <c r="E80" s="80">
        <f>E78*E79</f>
        <v>0</v>
      </c>
      <c r="F80" s="130"/>
      <c r="G80" s="130"/>
      <c r="H80" s="26"/>
      <c r="I80" s="188" t="s">
        <v>96</v>
      </c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84">
        <f>E79*U79</f>
        <v>4000</v>
      </c>
      <c r="V80" s="84">
        <f>E80-U80</f>
        <v>-4000</v>
      </c>
      <c r="W80" s="84">
        <f>E79*W79</f>
        <v>7142.4</v>
      </c>
      <c r="X80" s="84">
        <f>E80-W80</f>
        <v>-7142.4</v>
      </c>
      <c r="Y80" s="26"/>
      <c r="Z80" s="26"/>
      <c r="AA80" s="26"/>
    </row>
    <row r="81" spans="1:27" x14ac:dyDescent="0.2">
      <c r="A81" s="231"/>
      <c r="B81" s="231"/>
      <c r="C81" s="151"/>
      <c r="D81" s="231"/>
      <c r="E81" s="146"/>
      <c r="F81" s="146"/>
      <c r="G81" s="146"/>
      <c r="H81" s="26"/>
      <c r="I81" s="188" t="s">
        <v>97</v>
      </c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84"/>
      <c r="V81" s="84"/>
      <c r="W81" s="84"/>
      <c r="X81" s="84"/>
      <c r="Y81" s="26"/>
      <c r="Z81" s="26"/>
      <c r="AA81" s="26"/>
    </row>
    <row r="82" spans="1:27" x14ac:dyDescent="0.2">
      <c r="A82" s="352" t="s">
        <v>98</v>
      </c>
      <c r="B82" s="347"/>
      <c r="C82" s="351" t="s">
        <v>31</v>
      </c>
      <c r="D82" s="346"/>
      <c r="E82" s="347"/>
      <c r="F82" s="47"/>
      <c r="G82" s="47"/>
      <c r="H82" s="26"/>
      <c r="I82" s="188" t="s">
        <v>99</v>
      </c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84"/>
      <c r="V82" s="84"/>
      <c r="W82" s="84"/>
      <c r="X82" s="84"/>
      <c r="Y82" s="26"/>
      <c r="Z82" s="26"/>
      <c r="AA82" s="26"/>
    </row>
    <row r="83" spans="1:27" x14ac:dyDescent="0.2">
      <c r="A83" s="356" t="s">
        <v>32</v>
      </c>
      <c r="B83" s="357"/>
      <c r="C83" s="357"/>
      <c r="D83" s="357"/>
      <c r="E83" s="357"/>
      <c r="F83" s="42"/>
      <c r="G83" s="42"/>
      <c r="H83" s="26"/>
      <c r="I83" s="190" t="s">
        <v>100</v>
      </c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84"/>
      <c r="V83" s="84"/>
      <c r="W83" s="84"/>
      <c r="X83" s="84"/>
      <c r="Y83" s="26"/>
      <c r="Z83" s="26"/>
      <c r="AA83" s="26"/>
    </row>
    <row r="84" spans="1:27" x14ac:dyDescent="0.2">
      <c r="A84" s="48" t="s">
        <v>2</v>
      </c>
      <c r="B84" s="48" t="s">
        <v>34</v>
      </c>
      <c r="C84" s="49" t="s">
        <v>35</v>
      </c>
      <c r="D84" s="49" t="s">
        <v>420</v>
      </c>
      <c r="E84" s="49" t="s">
        <v>36</v>
      </c>
      <c r="F84" s="42"/>
      <c r="G84" s="42"/>
      <c r="H84" s="26"/>
      <c r="I84" s="188" t="s">
        <v>101</v>
      </c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84"/>
      <c r="V84" s="84"/>
      <c r="W84" s="84"/>
      <c r="X84" s="84"/>
      <c r="Y84" s="26"/>
      <c r="Z84" s="26"/>
      <c r="AA84" s="26"/>
    </row>
    <row r="85" spans="1:27" x14ac:dyDescent="0.2">
      <c r="A85" s="51" t="s">
        <v>37</v>
      </c>
      <c r="B85" s="48" t="s">
        <v>4</v>
      </c>
      <c r="C85" s="65">
        <v>1</v>
      </c>
      <c r="D85" s="483"/>
      <c r="E85" s="78">
        <f t="shared" ref="E85:E87" si="13">ROUND(D85*C85,2)</f>
        <v>0</v>
      </c>
      <c r="F85" s="81"/>
      <c r="G85" s="81"/>
      <c r="H85" s="26"/>
      <c r="I85" s="191">
        <v>39</v>
      </c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84"/>
      <c r="V85" s="84"/>
      <c r="W85" s="84"/>
      <c r="X85" s="84"/>
      <c r="Y85" s="26"/>
      <c r="Z85" s="26"/>
      <c r="AA85" s="26"/>
    </row>
    <row r="86" spans="1:27" x14ac:dyDescent="0.2">
      <c r="A86" s="51" t="s">
        <v>41</v>
      </c>
      <c r="B86" s="48" t="s">
        <v>18</v>
      </c>
      <c r="C86" s="58">
        <v>0.4</v>
      </c>
      <c r="D86" s="78">
        <f>E85</f>
        <v>0</v>
      </c>
      <c r="E86" s="78">
        <f t="shared" si="13"/>
        <v>0</v>
      </c>
      <c r="F86" s="81"/>
      <c r="G86" s="81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84"/>
      <c r="V86" s="84"/>
      <c r="W86" s="84"/>
      <c r="X86" s="84"/>
      <c r="Y86" s="26"/>
      <c r="Z86" s="26"/>
      <c r="AA86" s="26"/>
    </row>
    <row r="87" spans="1:27" x14ac:dyDescent="0.2">
      <c r="A87" s="51" t="s">
        <v>43</v>
      </c>
      <c r="B87" s="48" t="s">
        <v>18</v>
      </c>
      <c r="C87" s="58">
        <v>0</v>
      </c>
      <c r="D87" s="54">
        <f>D85</f>
        <v>0</v>
      </c>
      <c r="E87" s="78">
        <f t="shared" si="13"/>
        <v>0</v>
      </c>
      <c r="F87" s="81"/>
      <c r="G87" s="81"/>
      <c r="H87" s="26"/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84"/>
      <c r="V87" s="84"/>
      <c r="W87" s="84"/>
      <c r="X87" s="84"/>
      <c r="Y87" s="26"/>
      <c r="Z87" s="26"/>
      <c r="AA87" s="26"/>
    </row>
    <row r="88" spans="1:27" x14ac:dyDescent="0.2">
      <c r="A88" s="51" t="s">
        <v>47</v>
      </c>
      <c r="B88" s="48" t="s">
        <v>18</v>
      </c>
      <c r="C88" s="52">
        <v>1</v>
      </c>
      <c r="D88" s="481"/>
      <c r="E88" s="54">
        <f>ROUND(C88*D88,2)</f>
        <v>0</v>
      </c>
      <c r="F88" s="81"/>
      <c r="G88" s="81"/>
      <c r="H88" s="26"/>
      <c r="I88" s="358" t="s">
        <v>102</v>
      </c>
      <c r="J88" s="346"/>
      <c r="K88" s="346"/>
      <c r="L88" s="346"/>
      <c r="M88" s="346"/>
      <c r="N88" s="346"/>
      <c r="O88" s="346"/>
      <c r="P88" s="346"/>
      <c r="Q88" s="346"/>
      <c r="R88" s="346"/>
      <c r="S88" s="347"/>
      <c r="T88" s="26"/>
      <c r="U88" s="84"/>
      <c r="V88" s="84"/>
      <c r="W88" s="84"/>
      <c r="X88" s="84"/>
      <c r="Y88" s="26"/>
      <c r="Z88" s="26"/>
      <c r="AA88" s="26"/>
    </row>
    <row r="89" spans="1:27" x14ac:dyDescent="0.2">
      <c r="A89" s="51" t="s">
        <v>49</v>
      </c>
      <c r="B89" s="48" t="s">
        <v>4</v>
      </c>
      <c r="C89" s="65">
        <v>1</v>
      </c>
      <c r="D89" s="483"/>
      <c r="E89" s="78">
        <f>ROUND(D89*C89,2)</f>
        <v>0</v>
      </c>
      <c r="F89" s="81"/>
      <c r="G89" s="81"/>
      <c r="H89" s="26"/>
      <c r="I89" s="96" t="s">
        <v>103</v>
      </c>
      <c r="J89" s="97">
        <v>2011</v>
      </c>
      <c r="K89" s="97">
        <v>2012</v>
      </c>
      <c r="L89" s="97">
        <v>2013</v>
      </c>
      <c r="M89" s="97">
        <v>2014</v>
      </c>
      <c r="N89" s="97"/>
      <c r="O89" s="97">
        <v>2015</v>
      </c>
      <c r="P89" s="97">
        <v>2016</v>
      </c>
      <c r="Q89" s="97">
        <v>2017</v>
      </c>
      <c r="R89" s="97">
        <v>2018</v>
      </c>
      <c r="S89" s="98">
        <v>2019</v>
      </c>
      <c r="T89" s="26"/>
      <c r="U89" s="84"/>
      <c r="V89" s="84"/>
      <c r="W89" s="84"/>
      <c r="X89" s="84"/>
      <c r="Y89" s="26"/>
      <c r="Z89" s="26"/>
      <c r="AA89" s="26"/>
    </row>
    <row r="90" spans="1:27" x14ac:dyDescent="0.2">
      <c r="A90" s="51" t="s">
        <v>51</v>
      </c>
      <c r="B90" s="48" t="s">
        <v>18</v>
      </c>
      <c r="C90" s="65"/>
      <c r="D90" s="54">
        <f>(E85+E86)*4/25.25</f>
        <v>0</v>
      </c>
      <c r="E90" s="78">
        <f t="shared" ref="E90:E91" si="14">D90</f>
        <v>0</v>
      </c>
      <c r="F90" s="81"/>
      <c r="G90" s="81"/>
      <c r="H90" s="26"/>
      <c r="I90" s="100" t="s">
        <v>104</v>
      </c>
      <c r="J90" s="101">
        <v>8.6E-3</v>
      </c>
      <c r="K90" s="97">
        <v>2012</v>
      </c>
      <c r="L90" s="97">
        <v>2013</v>
      </c>
      <c r="M90" s="97">
        <v>2014</v>
      </c>
      <c r="N90" s="101"/>
      <c r="O90" s="101">
        <v>9.4000000000000004E-3</v>
      </c>
      <c r="P90" s="101">
        <v>1.06E-2</v>
      </c>
      <c r="Q90" s="101">
        <v>1.09E-2</v>
      </c>
      <c r="R90" s="101">
        <v>5.7999999999999996E-3</v>
      </c>
      <c r="S90" s="101">
        <v>5.4000000000000003E-3</v>
      </c>
      <c r="T90" s="26"/>
      <c r="U90" s="84"/>
      <c r="V90" s="84"/>
      <c r="W90" s="84"/>
      <c r="X90" s="84"/>
      <c r="Y90" s="26"/>
      <c r="Z90" s="26"/>
      <c r="AA90" s="26"/>
    </row>
    <row r="91" spans="1:27" x14ac:dyDescent="0.2">
      <c r="A91" s="51" t="s">
        <v>52</v>
      </c>
      <c r="B91" s="48" t="s">
        <v>18</v>
      </c>
      <c r="C91" s="65"/>
      <c r="D91" s="54">
        <f>(E85+E86)/220*2*10/12*8</f>
        <v>0</v>
      </c>
      <c r="E91" s="78">
        <f t="shared" si="14"/>
        <v>0</v>
      </c>
      <c r="F91" s="81"/>
      <c r="G91" s="81"/>
      <c r="H91" s="26"/>
      <c r="I91" s="96" t="s">
        <v>105</v>
      </c>
      <c r="J91" s="102">
        <v>8.3999999999999995E-3</v>
      </c>
      <c r="K91" s="101">
        <v>8.8999999999999999E-3</v>
      </c>
      <c r="L91" s="101">
        <v>6.0000000000000001E-3</v>
      </c>
      <c r="M91" s="101">
        <v>8.5000000000000006E-3</v>
      </c>
      <c r="N91" s="102"/>
      <c r="O91" s="102">
        <v>8.2000000000000007E-3</v>
      </c>
      <c r="P91" s="102">
        <v>0.01</v>
      </c>
      <c r="Q91" s="102">
        <v>8.6999999999999994E-3</v>
      </c>
      <c r="R91" s="102">
        <v>4.7000000000000002E-3</v>
      </c>
      <c r="S91" s="102">
        <v>4.8999999999999998E-3</v>
      </c>
      <c r="T91" s="26"/>
      <c r="U91" s="84"/>
      <c r="V91" s="84"/>
      <c r="W91" s="84"/>
      <c r="X91" s="84"/>
      <c r="Y91" s="26"/>
      <c r="Z91" s="26"/>
      <c r="AA91" s="26"/>
    </row>
    <row r="92" spans="1:27" ht="24" x14ac:dyDescent="0.2">
      <c r="A92" s="51" t="s">
        <v>53</v>
      </c>
      <c r="B92" s="48" t="s">
        <v>88</v>
      </c>
      <c r="C92" s="58">
        <f>'ENCARGOS SOCIAIS'!D52</f>
        <v>0.73832153777777787</v>
      </c>
      <c r="D92" s="53">
        <f>E85+E86</f>
        <v>0</v>
      </c>
      <c r="E92" s="78">
        <f>ROUND(D92*C92,2)</f>
        <v>0</v>
      </c>
      <c r="F92" s="81"/>
      <c r="G92" s="81"/>
      <c r="H92" s="26"/>
      <c r="I92" s="232" t="s">
        <v>106</v>
      </c>
      <c r="J92" s="233">
        <v>9.1999999999999998E-3</v>
      </c>
      <c r="K92" s="102">
        <v>7.4999999999999997E-3</v>
      </c>
      <c r="L92" s="102">
        <v>4.8999999999999998E-3</v>
      </c>
      <c r="M92" s="102">
        <v>7.9000000000000008E-3</v>
      </c>
      <c r="N92" s="233"/>
      <c r="O92" s="233">
        <v>1.04E-2</v>
      </c>
      <c r="P92" s="233">
        <v>1.1599999999999999E-2</v>
      </c>
      <c r="Q92" s="233">
        <v>1.0500000000000001E-2</v>
      </c>
      <c r="R92" s="233">
        <v>5.3E-3</v>
      </c>
      <c r="S92" s="233">
        <v>4.7000000000000002E-3</v>
      </c>
      <c r="T92" s="26"/>
      <c r="U92" s="84"/>
      <c r="V92" s="84"/>
      <c r="W92" s="84"/>
      <c r="X92" s="84"/>
      <c r="Y92" s="26"/>
      <c r="Z92" s="26"/>
      <c r="AA92" s="26"/>
    </row>
    <row r="93" spans="1:27" x14ac:dyDescent="0.2">
      <c r="A93" s="355" t="s">
        <v>421</v>
      </c>
      <c r="B93" s="346"/>
      <c r="C93" s="346"/>
      <c r="D93" s="346"/>
      <c r="E93" s="347"/>
      <c r="F93" s="42"/>
      <c r="G93" s="42"/>
      <c r="H93" s="26"/>
      <c r="I93" s="96" t="s">
        <v>107</v>
      </c>
      <c r="J93" s="102">
        <v>8.3999999999999995E-3</v>
      </c>
      <c r="K93" s="101">
        <v>8.2000000000000007E-3</v>
      </c>
      <c r="L93" s="101">
        <v>5.4999999999999997E-3</v>
      </c>
      <c r="M93" s="101">
        <v>7.7000000000000002E-3</v>
      </c>
      <c r="N93" s="102"/>
      <c r="O93" s="102">
        <v>9.4999999999999998E-3</v>
      </c>
      <c r="P93" s="102">
        <v>1.06E-2</v>
      </c>
      <c r="Q93" s="102">
        <v>7.9000000000000008E-3</v>
      </c>
      <c r="R93" s="102">
        <v>5.1999999999999998E-3</v>
      </c>
      <c r="S93" s="102">
        <v>5.1999999999999998E-3</v>
      </c>
      <c r="T93" s="26"/>
      <c r="U93" s="84"/>
      <c r="V93" s="84"/>
      <c r="W93" s="84"/>
      <c r="X93" s="84"/>
      <c r="Y93" s="26"/>
      <c r="Z93" s="26"/>
      <c r="AA93" s="26"/>
    </row>
    <row r="94" spans="1:27" x14ac:dyDescent="0.2">
      <c r="A94" s="51" t="s">
        <v>56</v>
      </c>
      <c r="B94" s="48" t="s">
        <v>57</v>
      </c>
      <c r="C94" s="65">
        <v>0.5</v>
      </c>
      <c r="D94" s="481"/>
      <c r="E94" s="53">
        <f t="shared" ref="E94:E100" si="15">ROUND(D94*C94,2)</f>
        <v>0</v>
      </c>
      <c r="F94" s="81"/>
      <c r="G94" s="229">
        <v>66.040000000000006</v>
      </c>
      <c r="H94" s="26"/>
      <c r="I94" s="100" t="s">
        <v>108</v>
      </c>
      <c r="J94" s="101">
        <v>9.9000000000000008E-3</v>
      </c>
      <c r="K94" s="102">
        <v>7.1000000000000004E-3</v>
      </c>
      <c r="L94" s="102">
        <v>6.1000000000000004E-3</v>
      </c>
      <c r="M94" s="102">
        <v>8.2000000000000007E-3</v>
      </c>
      <c r="N94" s="101"/>
      <c r="O94" s="101">
        <v>9.9000000000000008E-3</v>
      </c>
      <c r="P94" s="101">
        <v>1.11E-2</v>
      </c>
      <c r="Q94" s="101">
        <v>9.2999999999999992E-3</v>
      </c>
      <c r="R94" s="101">
        <v>5.1999999999999998E-3</v>
      </c>
      <c r="S94" s="101">
        <v>5.4000000000000003E-3</v>
      </c>
      <c r="T94" s="26"/>
      <c r="U94" s="84"/>
      <c r="V94" s="84"/>
      <c r="W94" s="84"/>
      <c r="X94" s="84"/>
      <c r="Y94" s="26"/>
      <c r="Z94" s="26"/>
      <c r="AA94" s="26"/>
    </row>
    <row r="95" spans="1:27" x14ac:dyDescent="0.2">
      <c r="A95" s="51" t="s">
        <v>59</v>
      </c>
      <c r="B95" s="48" t="s">
        <v>57</v>
      </c>
      <c r="C95" s="65">
        <v>0.5</v>
      </c>
      <c r="D95" s="481"/>
      <c r="E95" s="53">
        <f t="shared" si="15"/>
        <v>0</v>
      </c>
      <c r="F95" s="81"/>
      <c r="G95" s="229">
        <v>62.04</v>
      </c>
      <c r="H95" s="26"/>
      <c r="I95" s="96" t="s">
        <v>109</v>
      </c>
      <c r="J95" s="102">
        <v>9.5999999999999992E-3</v>
      </c>
      <c r="K95" s="101">
        <v>7.4000000000000003E-3</v>
      </c>
      <c r="L95" s="101">
        <v>6.0000000000000001E-3</v>
      </c>
      <c r="M95" s="101">
        <v>8.6999999999999994E-3</v>
      </c>
      <c r="N95" s="102"/>
      <c r="O95" s="102">
        <v>1.0699999999999999E-2</v>
      </c>
      <c r="P95" s="102">
        <v>1.1599999999999999E-2</v>
      </c>
      <c r="Q95" s="102">
        <v>8.0999999999999996E-3</v>
      </c>
      <c r="R95" s="102">
        <v>5.1999999999999998E-3</v>
      </c>
      <c r="S95" s="102">
        <v>4.7000000000000002E-3</v>
      </c>
      <c r="T95" s="26"/>
      <c r="U95" s="84"/>
      <c r="V95" s="84"/>
      <c r="W95" s="84"/>
      <c r="X95" s="84"/>
      <c r="Y95" s="26"/>
      <c r="Z95" s="26"/>
      <c r="AA95" s="26"/>
    </row>
    <row r="96" spans="1:27" x14ac:dyDescent="0.2">
      <c r="A96" s="51" t="s">
        <v>61</v>
      </c>
      <c r="B96" s="48" t="s">
        <v>57</v>
      </c>
      <c r="C96" s="65">
        <v>0.25</v>
      </c>
      <c r="D96" s="481"/>
      <c r="E96" s="53">
        <f t="shared" si="15"/>
        <v>0</v>
      </c>
      <c r="F96" s="81"/>
      <c r="G96" s="229">
        <v>8.56</v>
      </c>
      <c r="H96" s="26"/>
      <c r="I96" s="100" t="s">
        <v>110</v>
      </c>
      <c r="J96" s="101">
        <v>9.7000000000000003E-3</v>
      </c>
      <c r="K96" s="102">
        <v>6.4000000000000003E-3</v>
      </c>
      <c r="L96" s="102">
        <v>6.1000000000000004E-3</v>
      </c>
      <c r="M96" s="102">
        <v>8.2000000000000007E-3</v>
      </c>
      <c r="N96" s="101"/>
      <c r="O96" s="101">
        <v>1.18E-2</v>
      </c>
      <c r="P96" s="101">
        <v>1.11E-2</v>
      </c>
      <c r="Q96" s="101">
        <v>8.0000000000000002E-3</v>
      </c>
      <c r="R96" s="101">
        <v>5.4000000000000003E-3</v>
      </c>
      <c r="S96" s="101">
        <v>5.0000000000000001E-3</v>
      </c>
      <c r="T96" s="26"/>
      <c r="U96" s="84"/>
      <c r="V96" s="84"/>
      <c r="W96" s="84"/>
      <c r="X96" s="84"/>
      <c r="Y96" s="26"/>
      <c r="Z96" s="26"/>
      <c r="AA96" s="26"/>
    </row>
    <row r="97" spans="1:27" x14ac:dyDescent="0.2">
      <c r="A97" s="51" t="s">
        <v>63</v>
      </c>
      <c r="B97" s="48" t="s">
        <v>57</v>
      </c>
      <c r="C97" s="65">
        <v>0.41670000000000001</v>
      </c>
      <c r="D97" s="481"/>
      <c r="E97" s="53">
        <f t="shared" si="15"/>
        <v>0</v>
      </c>
      <c r="F97" s="81"/>
      <c r="G97" s="229">
        <v>55.16</v>
      </c>
      <c r="H97" s="26"/>
      <c r="I97" s="96" t="s">
        <v>111</v>
      </c>
      <c r="J97" s="102">
        <v>1.0699999999999999E-2</v>
      </c>
      <c r="K97" s="101">
        <v>6.7999999999999996E-3</v>
      </c>
      <c r="L97" s="101">
        <v>7.1999999999999998E-3</v>
      </c>
      <c r="M97" s="101">
        <v>9.4999999999999998E-3</v>
      </c>
      <c r="N97" s="102"/>
      <c r="O97" s="102">
        <v>1.11E-2</v>
      </c>
      <c r="P97" s="102">
        <v>1.2200000000000001E-2</v>
      </c>
      <c r="Q97" s="102">
        <v>8.0000000000000002E-3</v>
      </c>
      <c r="R97" s="102">
        <v>5.0000000000000001E-3</v>
      </c>
      <c r="S97" s="104">
        <v>5.0000000000000001E-3</v>
      </c>
      <c r="T97" s="26"/>
      <c r="U97" s="84"/>
      <c r="V97" s="84"/>
      <c r="W97" s="84"/>
      <c r="X97" s="84"/>
      <c r="Y97" s="26"/>
      <c r="Z97" s="26"/>
      <c r="AA97" s="26"/>
    </row>
    <row r="98" spans="1:27" x14ac:dyDescent="0.2">
      <c r="A98" s="51" t="s">
        <v>65</v>
      </c>
      <c r="B98" s="48" t="s">
        <v>57</v>
      </c>
      <c r="C98" s="65">
        <v>0.25</v>
      </c>
      <c r="D98" s="481"/>
      <c r="E98" s="53">
        <f t="shared" si="15"/>
        <v>0</v>
      </c>
      <c r="F98" s="81"/>
      <c r="G98" s="229">
        <v>10.67</v>
      </c>
      <c r="H98" s="26"/>
      <c r="I98" s="26"/>
      <c r="J98" s="26"/>
      <c r="K98" s="102">
        <v>6.8999999999999999E-3</v>
      </c>
      <c r="L98" s="102">
        <v>7.1000000000000004E-3</v>
      </c>
      <c r="M98" s="102">
        <v>8.6999999999999994E-3</v>
      </c>
      <c r="N98" s="26"/>
      <c r="O98" s="26"/>
      <c r="P98" s="26"/>
      <c r="Q98" s="26"/>
      <c r="R98" s="26"/>
      <c r="S98" s="26"/>
      <c r="T98" s="26"/>
      <c r="U98" s="84"/>
      <c r="V98" s="84"/>
      <c r="W98" s="84"/>
      <c r="X98" s="84"/>
      <c r="Y98" s="26"/>
      <c r="Z98" s="26"/>
      <c r="AA98" s="26"/>
    </row>
    <row r="99" spans="1:27" x14ac:dyDescent="0.2">
      <c r="A99" s="51" t="s">
        <v>66</v>
      </c>
      <c r="B99" s="48" t="s">
        <v>57</v>
      </c>
      <c r="C99" s="65">
        <v>8.3299999999999999E-2</v>
      </c>
      <c r="D99" s="481"/>
      <c r="E99" s="53">
        <f t="shared" si="15"/>
        <v>0</v>
      </c>
      <c r="F99" s="81"/>
      <c r="G99" s="229">
        <v>22.9</v>
      </c>
      <c r="H99" s="26"/>
      <c r="I99" s="26"/>
      <c r="J99" s="26"/>
      <c r="K99" s="26"/>
      <c r="L99" s="26"/>
      <c r="M99" s="26"/>
      <c r="N99" s="26"/>
      <c r="O99" s="26"/>
      <c r="P99" s="26"/>
      <c r="Q99" s="26"/>
      <c r="R99" s="26"/>
      <c r="S99" s="26"/>
      <c r="T99" s="26"/>
      <c r="U99" s="84"/>
      <c r="V99" s="84"/>
      <c r="W99" s="84"/>
      <c r="X99" s="84"/>
      <c r="Y99" s="26"/>
      <c r="Z99" s="26"/>
      <c r="AA99" s="26"/>
    </row>
    <row r="100" spans="1:27" x14ac:dyDescent="0.2">
      <c r="A100" s="51" t="s">
        <v>67</v>
      </c>
      <c r="B100" s="48" t="s">
        <v>57</v>
      </c>
      <c r="C100" s="65">
        <v>2</v>
      </c>
      <c r="D100" s="481"/>
      <c r="E100" s="53">
        <f t="shared" si="15"/>
        <v>0</v>
      </c>
      <c r="F100" s="81"/>
      <c r="G100" s="229">
        <v>11.620050539095814</v>
      </c>
      <c r="H100" s="26"/>
      <c r="I100" s="26"/>
      <c r="J100" s="26"/>
      <c r="K100" s="26"/>
      <c r="L100" s="26"/>
      <c r="M100" s="26"/>
      <c r="N100" s="26"/>
      <c r="O100" s="26"/>
      <c r="P100" s="26"/>
      <c r="Q100" s="26"/>
      <c r="R100" s="26"/>
      <c r="S100" s="26"/>
      <c r="T100" s="26"/>
      <c r="U100" s="84"/>
      <c r="V100" s="84"/>
      <c r="W100" s="84"/>
      <c r="X100" s="84"/>
      <c r="Y100" s="26"/>
      <c r="Z100" s="26"/>
      <c r="AA100" s="26"/>
    </row>
    <row r="101" spans="1:27" x14ac:dyDescent="0.2">
      <c r="A101" s="359"/>
      <c r="B101" s="346"/>
      <c r="C101" s="346"/>
      <c r="D101" s="346"/>
      <c r="E101" s="347"/>
      <c r="F101" s="86"/>
      <c r="G101" s="86"/>
      <c r="H101" s="26"/>
      <c r="I101" s="28"/>
      <c r="J101" s="26"/>
      <c r="K101" s="26"/>
      <c r="L101" s="26"/>
      <c r="M101" s="26"/>
      <c r="N101" s="26"/>
      <c r="O101" s="26"/>
      <c r="P101" s="26"/>
      <c r="Q101" s="26"/>
      <c r="R101" s="26"/>
      <c r="S101" s="26"/>
      <c r="T101" s="26"/>
      <c r="U101" s="84"/>
      <c r="V101" s="84"/>
      <c r="W101" s="84"/>
      <c r="X101" s="84"/>
      <c r="Y101" s="26"/>
      <c r="Z101" s="26"/>
      <c r="AA101" s="26"/>
    </row>
    <row r="102" spans="1:27" x14ac:dyDescent="0.2">
      <c r="A102" s="345" t="s">
        <v>76</v>
      </c>
      <c r="B102" s="346"/>
      <c r="C102" s="346"/>
      <c r="D102" s="347"/>
      <c r="E102" s="87">
        <f>(E85+E86+E88+E89+E92+E94+E95+E96+E97+E98+E99+E100)*1</f>
        <v>0</v>
      </c>
      <c r="F102" s="165"/>
      <c r="G102" s="165"/>
      <c r="H102" s="26"/>
      <c r="I102" s="26"/>
      <c r="J102" s="26"/>
      <c r="K102" s="26"/>
      <c r="L102" s="26"/>
      <c r="M102" s="26"/>
      <c r="N102" s="26"/>
      <c r="O102" s="26"/>
      <c r="P102" s="26"/>
      <c r="Q102" s="26"/>
      <c r="R102" s="26"/>
      <c r="S102" s="26"/>
      <c r="T102" s="26"/>
      <c r="U102" s="84"/>
      <c r="V102" s="84"/>
      <c r="W102" s="84"/>
      <c r="X102" s="84"/>
      <c r="Y102" s="26"/>
      <c r="Z102" s="26"/>
      <c r="AA102" s="26"/>
    </row>
    <row r="103" spans="1:27" x14ac:dyDescent="0.2">
      <c r="A103" s="345" t="s">
        <v>94</v>
      </c>
      <c r="B103" s="346"/>
      <c r="C103" s="346"/>
      <c r="D103" s="347"/>
      <c r="E103" s="82">
        <v>1</v>
      </c>
      <c r="F103" s="132"/>
      <c r="G103" s="132"/>
      <c r="H103" s="26"/>
      <c r="I103" s="110" t="s">
        <v>112</v>
      </c>
      <c r="J103" s="26"/>
      <c r="K103" s="26"/>
      <c r="L103" s="26"/>
      <c r="M103" s="26"/>
      <c r="N103" s="26"/>
      <c r="O103" s="26"/>
      <c r="P103" s="26"/>
      <c r="Q103" s="26"/>
      <c r="R103" s="26"/>
      <c r="S103" s="26"/>
      <c r="T103" s="26"/>
      <c r="U103" s="84"/>
      <c r="V103" s="84"/>
      <c r="W103" s="84"/>
      <c r="X103" s="84"/>
      <c r="Y103" s="26"/>
      <c r="Z103" s="26"/>
      <c r="AA103" s="26"/>
    </row>
    <row r="104" spans="1:27" x14ac:dyDescent="0.2">
      <c r="A104" s="345" t="s">
        <v>78</v>
      </c>
      <c r="B104" s="346"/>
      <c r="C104" s="346"/>
      <c r="D104" s="347"/>
      <c r="E104" s="87">
        <f>E102*E103</f>
        <v>0</v>
      </c>
      <c r="F104" s="165"/>
      <c r="G104" s="165"/>
      <c r="H104" s="26"/>
      <c r="I104" s="111"/>
      <c r="J104" s="26"/>
      <c r="K104" s="26"/>
      <c r="L104" s="26"/>
      <c r="M104" s="26"/>
      <c r="N104" s="26"/>
      <c r="O104" s="26"/>
      <c r="P104" s="26"/>
      <c r="Q104" s="26"/>
      <c r="R104" s="26"/>
      <c r="S104" s="26"/>
      <c r="T104" s="26"/>
      <c r="U104" s="84"/>
      <c r="V104" s="84"/>
      <c r="W104" s="84"/>
      <c r="X104" s="84"/>
      <c r="Y104" s="26"/>
      <c r="Z104" s="26"/>
      <c r="AA104" s="26"/>
    </row>
    <row r="105" spans="1:27" x14ac:dyDescent="0.2">
      <c r="A105" s="231"/>
      <c r="B105" s="231"/>
      <c r="C105" s="151"/>
      <c r="D105" s="231"/>
      <c r="E105" s="146"/>
      <c r="F105" s="146"/>
      <c r="G105" s="146"/>
      <c r="H105" s="26"/>
      <c r="I105" s="111"/>
      <c r="J105" s="26"/>
      <c r="K105" s="26"/>
      <c r="L105" s="26"/>
      <c r="M105" s="26"/>
      <c r="N105" s="26"/>
      <c r="O105" s="26"/>
      <c r="P105" s="26"/>
      <c r="Q105" s="26"/>
      <c r="R105" s="26"/>
      <c r="S105" s="26"/>
      <c r="T105" s="26"/>
      <c r="U105" s="84"/>
      <c r="V105" s="84"/>
      <c r="W105" s="84"/>
      <c r="X105" s="84"/>
      <c r="Y105" s="26"/>
      <c r="Z105" s="26"/>
      <c r="AA105" s="26"/>
    </row>
    <row r="106" spans="1:27" x14ac:dyDescent="0.2">
      <c r="A106" s="352" t="s">
        <v>113</v>
      </c>
      <c r="B106" s="346"/>
      <c r="C106" s="346"/>
      <c r="D106" s="346"/>
      <c r="E106" s="347"/>
      <c r="F106" s="160"/>
      <c r="G106" s="160"/>
      <c r="H106" s="26"/>
      <c r="I106" s="115" t="s">
        <v>114</v>
      </c>
      <c r="J106" s="26"/>
      <c r="K106" s="26"/>
      <c r="L106" s="26"/>
      <c r="M106" s="26"/>
      <c r="N106" s="26"/>
      <c r="O106" s="26"/>
      <c r="P106" s="26"/>
      <c r="Q106" s="26"/>
      <c r="R106" s="26"/>
      <c r="S106" s="26"/>
      <c r="T106" s="26"/>
      <c r="U106" s="84"/>
      <c r="V106" s="84"/>
      <c r="W106" s="84"/>
      <c r="X106" s="84"/>
      <c r="Y106" s="26"/>
      <c r="Z106" s="26"/>
      <c r="AA106" s="26"/>
    </row>
    <row r="107" spans="1:27" x14ac:dyDescent="0.2">
      <c r="A107" s="351" t="s">
        <v>115</v>
      </c>
      <c r="B107" s="346"/>
      <c r="C107" s="346"/>
      <c r="D107" s="346"/>
      <c r="E107" s="347"/>
      <c r="F107" s="47"/>
      <c r="G107" s="47"/>
      <c r="H107" s="26"/>
      <c r="I107" s="111" t="s">
        <v>116</v>
      </c>
      <c r="J107" s="26"/>
      <c r="K107" s="26"/>
      <c r="L107" s="26"/>
      <c r="M107" s="26"/>
      <c r="N107" s="26"/>
      <c r="O107" s="26"/>
      <c r="P107" s="26"/>
      <c r="Q107" s="26"/>
      <c r="R107" s="26"/>
      <c r="S107" s="26"/>
      <c r="T107" s="26"/>
      <c r="U107" s="84"/>
      <c r="V107" s="84"/>
      <c r="W107" s="84"/>
      <c r="X107" s="84"/>
      <c r="Y107" s="26"/>
      <c r="Z107" s="26"/>
      <c r="AA107" s="26"/>
    </row>
    <row r="108" spans="1:27" x14ac:dyDescent="0.2">
      <c r="A108" s="48" t="s">
        <v>2</v>
      </c>
      <c r="B108" s="46" t="s">
        <v>34</v>
      </c>
      <c r="C108" s="90"/>
      <c r="D108" s="46" t="s">
        <v>117</v>
      </c>
      <c r="E108" s="90"/>
      <c r="F108" s="47"/>
      <c r="G108" s="47"/>
      <c r="H108" s="26"/>
      <c r="I108" s="111" t="s">
        <v>118</v>
      </c>
      <c r="J108" s="26"/>
      <c r="K108" s="26"/>
      <c r="L108" s="26"/>
      <c r="M108" s="26"/>
      <c r="N108" s="26"/>
      <c r="O108" s="26"/>
      <c r="P108" s="26"/>
      <c r="Q108" s="26"/>
      <c r="R108" s="26"/>
      <c r="S108" s="26"/>
      <c r="T108" s="26"/>
      <c r="U108" s="84"/>
      <c r="V108" s="84"/>
      <c r="W108" s="84"/>
      <c r="X108" s="84"/>
      <c r="Y108" s="26"/>
      <c r="Z108" s="26"/>
      <c r="AA108" s="26"/>
    </row>
    <row r="109" spans="1:27" x14ac:dyDescent="0.2">
      <c r="A109" s="51" t="s">
        <v>119</v>
      </c>
      <c r="B109" s="46" t="s">
        <v>120</v>
      </c>
      <c r="C109" s="90"/>
      <c r="D109" s="171">
        <f>ruas/1000/3.3</f>
        <v>17.220551515151513</v>
      </c>
      <c r="E109" s="92"/>
      <c r="F109" s="93"/>
      <c r="G109" s="93"/>
      <c r="H109" s="26"/>
      <c r="I109" s="116" t="s">
        <v>121</v>
      </c>
      <c r="J109" s="26"/>
      <c r="K109" s="26"/>
      <c r="L109" s="26"/>
      <c r="M109" s="26"/>
      <c r="N109" s="26"/>
      <c r="O109" s="26"/>
      <c r="P109" s="26"/>
      <c r="Q109" s="26"/>
      <c r="R109" s="26"/>
      <c r="S109" s="26"/>
      <c r="T109" s="26"/>
      <c r="U109" s="84"/>
      <c r="V109" s="84"/>
      <c r="W109" s="84"/>
      <c r="X109" s="84"/>
      <c r="Y109" s="26"/>
      <c r="Z109" s="26"/>
      <c r="AA109" s="26"/>
    </row>
    <row r="110" spans="1:27" x14ac:dyDescent="0.2">
      <c r="A110" s="51" t="s">
        <v>122</v>
      </c>
      <c r="B110" s="46" t="s">
        <v>123</v>
      </c>
      <c r="C110" s="90"/>
      <c r="D110" s="103">
        <v>25.25</v>
      </c>
      <c r="E110" s="92"/>
      <c r="F110" s="93"/>
      <c r="G110" s="93"/>
      <c r="H110" s="26"/>
      <c r="I110" s="111"/>
      <c r="J110" s="26"/>
      <c r="K110" s="26"/>
      <c r="L110" s="26"/>
      <c r="M110" s="26"/>
      <c r="N110" s="26"/>
      <c r="O110" s="26"/>
      <c r="P110" s="26"/>
      <c r="Q110" s="26"/>
      <c r="R110" s="26"/>
      <c r="S110" s="26"/>
      <c r="T110" s="26"/>
      <c r="U110" s="84"/>
      <c r="V110" s="84"/>
      <c r="W110" s="84"/>
      <c r="X110" s="84"/>
      <c r="Y110" s="26"/>
      <c r="Z110" s="26"/>
      <c r="AA110" s="26"/>
    </row>
    <row r="111" spans="1:27" x14ac:dyDescent="0.2">
      <c r="A111" s="51" t="s">
        <v>124</v>
      </c>
      <c r="B111" s="46" t="s">
        <v>120</v>
      </c>
      <c r="C111" s="90"/>
      <c r="D111" s="103">
        <f>D109*D110</f>
        <v>434.8189257575757</v>
      </c>
      <c r="E111" s="92"/>
      <c r="F111" s="93"/>
      <c r="G111" s="93"/>
      <c r="H111" s="26"/>
      <c r="I111" s="115" t="s">
        <v>125</v>
      </c>
      <c r="J111" s="26"/>
      <c r="K111" s="26"/>
      <c r="L111" s="26"/>
      <c r="M111" s="26"/>
      <c r="N111" s="26"/>
      <c r="O111" s="26"/>
      <c r="P111" s="26"/>
      <c r="Q111" s="26"/>
      <c r="R111" s="26"/>
      <c r="S111" s="26"/>
      <c r="T111" s="26"/>
      <c r="U111" s="84"/>
      <c r="V111" s="84"/>
      <c r="W111" s="84"/>
      <c r="X111" s="84"/>
      <c r="Y111" s="26"/>
      <c r="Z111" s="26"/>
      <c r="AA111" s="26"/>
    </row>
    <row r="112" spans="1:27" x14ac:dyDescent="0.2">
      <c r="A112" s="51" t="s">
        <v>126</v>
      </c>
      <c r="B112" s="46" t="s">
        <v>127</v>
      </c>
      <c r="C112" s="90"/>
      <c r="D112" s="172">
        <v>7.5</v>
      </c>
      <c r="E112" s="94"/>
      <c r="F112" s="95"/>
      <c r="G112" s="95"/>
      <c r="H112" s="26"/>
      <c r="I112" s="111" t="s">
        <v>128</v>
      </c>
      <c r="J112" s="26"/>
      <c r="K112" s="26"/>
      <c r="L112" s="26"/>
      <c r="M112" s="26"/>
      <c r="N112" s="26"/>
      <c r="O112" s="26"/>
      <c r="P112" s="26"/>
      <c r="Q112" s="26"/>
      <c r="R112" s="26"/>
      <c r="S112" s="26"/>
      <c r="T112" s="26"/>
      <c r="U112" s="84"/>
      <c r="V112" s="84"/>
      <c r="W112" s="84"/>
      <c r="X112" s="84"/>
      <c r="Y112" s="26"/>
      <c r="Z112" s="26"/>
      <c r="AA112" s="26"/>
    </row>
    <row r="113" spans="1:27" x14ac:dyDescent="0.2">
      <c r="A113" s="99" t="s">
        <v>422</v>
      </c>
      <c r="B113" s="46" t="s">
        <v>129</v>
      </c>
      <c r="C113" s="90"/>
      <c r="D113" s="172">
        <f>D111/D112</f>
        <v>57.97585676767676</v>
      </c>
      <c r="E113" s="94"/>
      <c r="F113" s="95"/>
      <c r="G113" s="95"/>
      <c r="H113" s="26"/>
      <c r="I113" s="111" t="s">
        <v>130</v>
      </c>
      <c r="J113" s="26"/>
      <c r="K113" s="26"/>
      <c r="L113" s="26"/>
      <c r="M113" s="26"/>
      <c r="N113" s="26"/>
      <c r="O113" s="26"/>
      <c r="P113" s="26"/>
      <c r="Q113" s="26"/>
      <c r="R113" s="26"/>
      <c r="S113" s="26"/>
      <c r="T113" s="26"/>
      <c r="U113" s="84"/>
      <c r="V113" s="84"/>
      <c r="W113" s="84"/>
      <c r="X113" s="84"/>
      <c r="Y113" s="26"/>
      <c r="Z113" s="26"/>
      <c r="AA113" s="26"/>
    </row>
    <row r="114" spans="1:27" x14ac:dyDescent="0.2">
      <c r="A114" s="355" t="s">
        <v>147</v>
      </c>
      <c r="B114" s="346"/>
      <c r="C114" s="346"/>
      <c r="D114" s="346"/>
      <c r="E114" s="347"/>
      <c r="F114" s="42"/>
      <c r="G114" s="42"/>
      <c r="H114" s="26"/>
      <c r="I114" s="111"/>
      <c r="J114" s="26"/>
      <c r="K114" s="26"/>
      <c r="L114" s="26"/>
      <c r="M114" s="26"/>
      <c r="N114" s="26"/>
      <c r="O114" s="26"/>
      <c r="P114" s="26"/>
      <c r="Q114" s="26"/>
      <c r="R114" s="26"/>
      <c r="S114" s="26"/>
      <c r="T114" s="26"/>
      <c r="U114" s="84"/>
      <c r="V114" s="84"/>
      <c r="W114" s="84"/>
      <c r="X114" s="84"/>
      <c r="Y114" s="26"/>
      <c r="Z114" s="26"/>
      <c r="AA114" s="26"/>
    </row>
    <row r="115" spans="1:27" x14ac:dyDescent="0.2">
      <c r="A115" s="48" t="s">
        <v>2</v>
      </c>
      <c r="B115" s="46" t="s">
        <v>34</v>
      </c>
      <c r="C115" s="90"/>
      <c r="D115" s="46" t="s">
        <v>117</v>
      </c>
      <c r="E115" s="90"/>
      <c r="F115" s="47"/>
      <c r="G115" s="47"/>
      <c r="H115" s="26"/>
      <c r="I115" s="111" t="s">
        <v>148</v>
      </c>
      <c r="J115" s="26"/>
      <c r="K115" s="26"/>
      <c r="L115" s="26"/>
      <c r="M115" s="26"/>
      <c r="N115" s="26"/>
      <c r="O115" s="26"/>
      <c r="P115" s="26"/>
      <c r="Q115" s="26"/>
      <c r="R115" s="26"/>
      <c r="S115" s="26"/>
      <c r="T115" s="26"/>
      <c r="U115" s="84"/>
      <c r="V115" s="84"/>
      <c r="W115" s="84"/>
      <c r="X115" s="84"/>
      <c r="Y115" s="26"/>
      <c r="Z115" s="26"/>
      <c r="AA115" s="26"/>
    </row>
    <row r="116" spans="1:27" x14ac:dyDescent="0.2">
      <c r="A116" s="51" t="s">
        <v>133</v>
      </c>
      <c r="B116" s="46" t="s">
        <v>149</v>
      </c>
      <c r="C116" s="90"/>
      <c r="D116" s="103">
        <v>4</v>
      </c>
      <c r="E116" s="105"/>
      <c r="F116" s="106"/>
      <c r="G116" s="106"/>
      <c r="H116" s="26"/>
      <c r="I116" s="111" t="s">
        <v>150</v>
      </c>
      <c r="J116" s="26"/>
      <c r="K116" s="26"/>
      <c r="L116" s="26"/>
      <c r="M116" s="26"/>
      <c r="N116" s="26"/>
      <c r="O116" s="26"/>
      <c r="P116" s="26"/>
      <c r="Q116" s="26"/>
      <c r="R116" s="26"/>
      <c r="S116" s="26"/>
      <c r="T116" s="26"/>
      <c r="U116" s="84"/>
      <c r="V116" s="84"/>
      <c r="W116" s="84"/>
      <c r="X116" s="84"/>
      <c r="Y116" s="26"/>
      <c r="Z116" s="26"/>
      <c r="AA116" s="26"/>
    </row>
    <row r="117" spans="1:27" x14ac:dyDescent="0.2">
      <c r="A117" s="51" t="s">
        <v>136</v>
      </c>
      <c r="B117" s="46" t="s">
        <v>137</v>
      </c>
      <c r="C117" s="90"/>
      <c r="D117" s="103">
        <v>1</v>
      </c>
      <c r="E117" s="105"/>
      <c r="F117" s="106"/>
      <c r="G117" s="106"/>
      <c r="H117" s="26"/>
      <c r="I117" s="111"/>
      <c r="J117" s="26"/>
      <c r="K117" s="26"/>
      <c r="L117" s="26"/>
      <c r="M117" s="26"/>
      <c r="N117" s="26"/>
      <c r="O117" s="26"/>
      <c r="P117" s="26"/>
      <c r="Q117" s="26"/>
      <c r="R117" s="26"/>
      <c r="S117" s="26"/>
      <c r="T117" s="26"/>
      <c r="U117" s="84"/>
      <c r="V117" s="84"/>
      <c r="W117" s="84"/>
      <c r="X117" s="84"/>
      <c r="Y117" s="26"/>
      <c r="Z117" s="26"/>
      <c r="AA117" s="26"/>
    </row>
    <row r="118" spans="1:27" x14ac:dyDescent="0.2">
      <c r="A118" s="51" t="s">
        <v>139</v>
      </c>
      <c r="B118" s="46" t="s">
        <v>149</v>
      </c>
      <c r="C118" s="90"/>
      <c r="D118" s="103">
        <v>4</v>
      </c>
      <c r="E118" s="105"/>
      <c r="F118" s="106"/>
      <c r="G118" s="106"/>
      <c r="H118" s="26"/>
      <c r="I118" s="111"/>
      <c r="J118" s="26"/>
      <c r="K118" s="26"/>
      <c r="L118" s="26"/>
      <c r="M118" s="26"/>
      <c r="N118" s="26"/>
      <c r="O118" s="26"/>
      <c r="P118" s="26"/>
      <c r="Q118" s="26"/>
      <c r="R118" s="26"/>
      <c r="S118" s="26"/>
      <c r="T118" s="26"/>
      <c r="U118" s="84"/>
      <c r="V118" s="84"/>
      <c r="W118" s="84"/>
      <c r="X118" s="84"/>
      <c r="Y118" s="26"/>
      <c r="Z118" s="26"/>
      <c r="AA118" s="26"/>
    </row>
    <row r="119" spans="1:27" x14ac:dyDescent="0.2">
      <c r="A119" s="51" t="s">
        <v>151</v>
      </c>
      <c r="B119" s="46" t="s">
        <v>4</v>
      </c>
      <c r="C119" s="90"/>
      <c r="D119" s="117">
        <f>D129</f>
        <v>0</v>
      </c>
      <c r="E119" s="90"/>
      <c r="F119" s="47"/>
      <c r="G119" s="118"/>
      <c r="H119" s="26"/>
      <c r="I119" s="111"/>
      <c r="J119" s="26"/>
      <c r="K119" s="26"/>
      <c r="L119" s="26"/>
      <c r="M119" s="26"/>
      <c r="N119" s="26"/>
      <c r="O119" s="26"/>
      <c r="P119" s="26"/>
      <c r="Q119" s="26"/>
      <c r="R119" s="26"/>
      <c r="S119" s="26"/>
      <c r="T119" s="26"/>
      <c r="U119" s="84"/>
      <c r="V119" s="84"/>
      <c r="W119" s="84"/>
      <c r="X119" s="84"/>
      <c r="Y119" s="26"/>
      <c r="Z119" s="26"/>
      <c r="AA119" s="26"/>
    </row>
    <row r="120" spans="1:27" x14ac:dyDescent="0.2">
      <c r="A120" s="51" t="s">
        <v>152</v>
      </c>
      <c r="B120" s="46" t="s">
        <v>142</v>
      </c>
      <c r="C120" s="90"/>
      <c r="D120" s="107">
        <f>C135</f>
        <v>1.2291666666666668E-2</v>
      </c>
      <c r="E120" s="120"/>
      <c r="F120" s="192"/>
      <c r="G120" s="192"/>
      <c r="H120" s="26"/>
      <c r="I120" s="111"/>
      <c r="J120" s="26"/>
      <c r="K120" s="26"/>
      <c r="L120" s="26"/>
      <c r="M120" s="26"/>
      <c r="N120" s="26"/>
      <c r="O120" s="26"/>
      <c r="P120" s="26"/>
      <c r="Q120" s="26"/>
      <c r="R120" s="26"/>
      <c r="S120" s="26"/>
      <c r="T120" s="26"/>
      <c r="U120" s="84"/>
      <c r="V120" s="84"/>
      <c r="W120" s="84"/>
      <c r="X120" s="84"/>
      <c r="Y120" s="26"/>
      <c r="Z120" s="26"/>
      <c r="AA120" s="26"/>
    </row>
    <row r="121" spans="1:27" x14ac:dyDescent="0.2">
      <c r="A121" s="99" t="s">
        <v>153</v>
      </c>
      <c r="B121" s="46" t="s">
        <v>4</v>
      </c>
      <c r="C121" s="90"/>
      <c r="D121" s="122">
        <f>D119*D120</f>
        <v>0</v>
      </c>
      <c r="E121" s="123"/>
      <c r="F121" s="42"/>
      <c r="G121" s="42"/>
      <c r="H121" s="26"/>
      <c r="I121" s="111"/>
      <c r="J121" s="26"/>
      <c r="K121" s="26"/>
      <c r="L121" s="26"/>
      <c r="M121" s="26"/>
      <c r="N121" s="26"/>
      <c r="O121" s="26"/>
      <c r="P121" s="26"/>
      <c r="Q121" s="26"/>
      <c r="R121" s="26"/>
      <c r="S121" s="26"/>
      <c r="T121" s="26"/>
      <c r="U121" s="84"/>
      <c r="V121" s="84"/>
      <c r="W121" s="84"/>
      <c r="X121" s="84"/>
      <c r="Y121" s="26"/>
      <c r="Z121" s="26"/>
      <c r="AA121" s="26"/>
    </row>
    <row r="122" spans="1:27" x14ac:dyDescent="0.2">
      <c r="A122" s="355" t="s">
        <v>425</v>
      </c>
      <c r="B122" s="346"/>
      <c r="C122" s="346"/>
      <c r="D122" s="346"/>
      <c r="E122" s="347"/>
      <c r="F122" s="124"/>
      <c r="G122" s="124"/>
      <c r="H122" s="26"/>
      <c r="I122" s="111" t="s">
        <v>154</v>
      </c>
      <c r="J122" s="26"/>
      <c r="K122" s="26"/>
      <c r="L122" s="26"/>
      <c r="M122" s="26"/>
      <c r="N122" s="26"/>
      <c r="O122" s="26"/>
      <c r="P122" s="26"/>
      <c r="Q122" s="26"/>
      <c r="R122" s="26"/>
      <c r="S122" s="26"/>
      <c r="T122" s="26"/>
      <c r="U122" s="84"/>
      <c r="V122" s="84"/>
      <c r="W122" s="84"/>
      <c r="X122" s="84"/>
      <c r="Y122" s="26"/>
      <c r="Z122" s="26"/>
      <c r="AA122" s="26"/>
    </row>
    <row r="123" spans="1:27" x14ac:dyDescent="0.2">
      <c r="A123" s="48" t="s">
        <v>2</v>
      </c>
      <c r="B123" s="46" t="s">
        <v>34</v>
      </c>
      <c r="C123" s="90"/>
      <c r="D123" s="46" t="s">
        <v>117</v>
      </c>
      <c r="E123" s="90"/>
      <c r="F123" s="47"/>
      <c r="G123" s="47"/>
      <c r="H123" s="26"/>
      <c r="I123" s="111" t="s">
        <v>155</v>
      </c>
      <c r="J123" s="26"/>
      <c r="K123" s="26"/>
      <c r="L123" s="26"/>
      <c r="M123" s="26"/>
      <c r="N123" s="26"/>
      <c r="O123" s="26"/>
      <c r="P123" s="26"/>
      <c r="Q123" s="26"/>
      <c r="R123" s="26"/>
      <c r="S123" s="26"/>
      <c r="T123" s="26"/>
      <c r="U123" s="84"/>
      <c r="V123" s="84"/>
      <c r="W123" s="84"/>
      <c r="X123" s="84"/>
      <c r="Y123" s="26"/>
      <c r="Z123" s="26"/>
      <c r="AA123" s="26"/>
    </row>
    <row r="124" spans="1:27" x14ac:dyDescent="0.2">
      <c r="A124" s="51" t="s">
        <v>133</v>
      </c>
      <c r="B124" s="46" t="s">
        <v>149</v>
      </c>
      <c r="C124" s="90"/>
      <c r="D124" s="103">
        <v>4</v>
      </c>
      <c r="E124" s="105"/>
      <c r="F124" s="106"/>
      <c r="G124" s="106"/>
      <c r="H124" s="26"/>
      <c r="I124" s="111" t="s">
        <v>156</v>
      </c>
      <c r="J124" s="26"/>
      <c r="K124" s="26"/>
      <c r="L124" s="26"/>
      <c r="M124" s="26"/>
      <c r="N124" s="26"/>
      <c r="O124" s="26"/>
      <c r="P124" s="26"/>
      <c r="Q124" s="26"/>
      <c r="R124" s="26"/>
      <c r="S124" s="26"/>
      <c r="T124" s="26"/>
      <c r="U124" s="84"/>
      <c r="V124" s="84"/>
      <c r="W124" s="84"/>
      <c r="X124" s="84"/>
      <c r="Y124" s="26"/>
      <c r="Z124" s="26"/>
      <c r="AA124" s="26"/>
    </row>
    <row r="125" spans="1:27" x14ac:dyDescent="0.2">
      <c r="A125" s="51" t="s">
        <v>136</v>
      </c>
      <c r="B125" s="46" t="s">
        <v>137</v>
      </c>
      <c r="C125" s="90"/>
      <c r="D125" s="103">
        <v>1</v>
      </c>
      <c r="E125" s="105"/>
      <c r="F125" s="106"/>
      <c r="G125" s="106"/>
      <c r="H125" s="26"/>
      <c r="I125" s="116" t="s">
        <v>157</v>
      </c>
      <c r="J125" s="26"/>
      <c r="K125" s="26"/>
      <c r="L125" s="26"/>
      <c r="M125" s="26"/>
      <c r="N125" s="26"/>
      <c r="O125" s="26"/>
      <c r="P125" s="26"/>
      <c r="Q125" s="26"/>
      <c r="R125" s="26"/>
      <c r="S125" s="26"/>
      <c r="T125" s="26"/>
      <c r="U125" s="84"/>
      <c r="V125" s="84"/>
      <c r="W125" s="84"/>
      <c r="X125" s="84"/>
      <c r="Y125" s="26"/>
      <c r="Z125" s="26"/>
      <c r="AA125" s="26"/>
    </row>
    <row r="126" spans="1:27" x14ac:dyDescent="0.2">
      <c r="A126" s="51" t="s">
        <v>139</v>
      </c>
      <c r="B126" s="46" t="s">
        <v>149</v>
      </c>
      <c r="C126" s="90"/>
      <c r="D126" s="103">
        <v>4</v>
      </c>
      <c r="E126" s="105"/>
      <c r="F126" s="106"/>
      <c r="G126" s="106"/>
      <c r="H126" s="26"/>
      <c r="I126" s="111"/>
      <c r="J126" s="26"/>
      <c r="K126" s="26"/>
      <c r="L126" s="26"/>
      <c r="M126" s="26"/>
      <c r="N126" s="26"/>
      <c r="O126" s="26"/>
      <c r="P126" s="26"/>
      <c r="Q126" s="26"/>
      <c r="R126" s="26"/>
      <c r="S126" s="26"/>
      <c r="T126" s="26"/>
      <c r="U126" s="84"/>
      <c r="V126" s="84"/>
      <c r="W126" s="84"/>
      <c r="X126" s="84"/>
      <c r="Y126" s="26"/>
      <c r="Z126" s="26"/>
      <c r="AA126" s="26"/>
    </row>
    <row r="127" spans="1:27" x14ac:dyDescent="0.2">
      <c r="A127" s="51" t="s">
        <v>151</v>
      </c>
      <c r="B127" s="46" t="s">
        <v>4</v>
      </c>
      <c r="C127" s="90"/>
      <c r="D127" s="484"/>
      <c r="E127" s="485"/>
      <c r="F127" s="47"/>
      <c r="G127" s="47"/>
      <c r="H127" s="26"/>
      <c r="I127" s="115" t="s">
        <v>158</v>
      </c>
      <c r="J127" s="26"/>
      <c r="K127" s="26"/>
      <c r="L127" s="26"/>
      <c r="M127" s="26"/>
      <c r="N127" s="26"/>
      <c r="O127" s="26"/>
      <c r="P127" s="26"/>
      <c r="Q127" s="26"/>
      <c r="R127" s="26"/>
      <c r="S127" s="26"/>
      <c r="T127" s="26"/>
      <c r="U127" s="84"/>
      <c r="V127" s="84"/>
      <c r="W127" s="84"/>
      <c r="X127" s="84"/>
      <c r="Y127" s="26"/>
      <c r="Z127" s="26"/>
      <c r="AA127" s="26"/>
    </row>
    <row r="128" spans="1:27" ht="24" x14ac:dyDescent="0.2">
      <c r="A128" s="51" t="s">
        <v>159</v>
      </c>
      <c r="B128" s="46" t="s">
        <v>137</v>
      </c>
      <c r="C128" s="90"/>
      <c r="D128" s="103">
        <v>0.8</v>
      </c>
      <c r="E128" s="105"/>
      <c r="F128" s="106"/>
      <c r="G128" s="106"/>
      <c r="H128" s="26"/>
      <c r="I128" s="111" t="s">
        <v>160</v>
      </c>
      <c r="J128" s="26"/>
      <c r="K128" s="26"/>
      <c r="L128" s="26"/>
      <c r="M128" s="26"/>
      <c r="N128" s="26"/>
      <c r="O128" s="26"/>
      <c r="P128" s="26"/>
      <c r="Q128" s="26"/>
      <c r="R128" s="26"/>
      <c r="S128" s="26"/>
      <c r="T128" s="26"/>
      <c r="U128" s="84"/>
      <c r="V128" s="84"/>
      <c r="W128" s="84"/>
      <c r="X128" s="84"/>
      <c r="Y128" s="26"/>
      <c r="Z128" s="26"/>
      <c r="AA128" s="26"/>
    </row>
    <row r="129" spans="1:27" x14ac:dyDescent="0.2">
      <c r="A129" s="99" t="s">
        <v>153</v>
      </c>
      <c r="B129" s="46" t="s">
        <v>4</v>
      </c>
      <c r="C129" s="90"/>
      <c r="D129" s="125">
        <f>D127</f>
        <v>0</v>
      </c>
      <c r="E129" s="234"/>
      <c r="F129" s="235"/>
      <c r="G129" s="235"/>
      <c r="H129" s="26"/>
      <c r="I129" s="111" t="s">
        <v>161</v>
      </c>
      <c r="J129" s="26"/>
      <c r="K129" s="26"/>
      <c r="L129" s="26"/>
      <c r="M129" s="26"/>
      <c r="N129" s="26"/>
      <c r="O129" s="26"/>
      <c r="P129" s="26"/>
      <c r="Q129" s="26"/>
      <c r="R129" s="26"/>
      <c r="S129" s="26"/>
      <c r="T129" s="26"/>
      <c r="U129" s="84"/>
      <c r="V129" s="84"/>
      <c r="W129" s="84"/>
      <c r="X129" s="84"/>
      <c r="Y129" s="26"/>
      <c r="Z129" s="26"/>
      <c r="AA129" s="26"/>
    </row>
    <row r="130" spans="1:27" x14ac:dyDescent="0.2">
      <c r="A130" s="99"/>
      <c r="B130" s="196"/>
      <c r="C130" s="196"/>
      <c r="D130" s="236"/>
      <c r="E130" s="237"/>
      <c r="F130" s="238"/>
      <c r="G130" s="238"/>
      <c r="H130" s="26"/>
      <c r="I130" s="111" t="s">
        <v>162</v>
      </c>
      <c r="J130" s="26"/>
      <c r="K130" s="26"/>
      <c r="L130" s="26"/>
      <c r="M130" s="26"/>
      <c r="N130" s="26"/>
      <c r="O130" s="26"/>
      <c r="P130" s="26"/>
      <c r="Q130" s="26"/>
      <c r="R130" s="26"/>
      <c r="S130" s="26"/>
      <c r="T130" s="26"/>
      <c r="U130" s="84"/>
      <c r="V130" s="84"/>
      <c r="W130" s="84"/>
      <c r="X130" s="84"/>
      <c r="Y130" s="26"/>
      <c r="Z130" s="26"/>
      <c r="AA130" s="26"/>
    </row>
    <row r="131" spans="1:27" x14ac:dyDescent="0.2">
      <c r="A131" s="46" t="s">
        <v>2</v>
      </c>
      <c r="B131" s="48" t="s">
        <v>34</v>
      </c>
      <c r="C131" s="48" t="s">
        <v>117</v>
      </c>
      <c r="D131" s="126" t="s">
        <v>420</v>
      </c>
      <c r="E131" s="126" t="s">
        <v>36</v>
      </c>
      <c r="F131" s="42"/>
      <c r="G131" s="42"/>
      <c r="H131" s="26"/>
      <c r="I131" s="111" t="s">
        <v>163</v>
      </c>
      <c r="J131" s="26"/>
      <c r="K131" s="26"/>
      <c r="L131" s="26"/>
      <c r="M131" s="26"/>
      <c r="N131" s="26"/>
      <c r="O131" s="26"/>
      <c r="P131" s="26"/>
      <c r="Q131" s="26"/>
      <c r="R131" s="26"/>
      <c r="S131" s="26"/>
      <c r="T131" s="26"/>
      <c r="U131" s="84"/>
      <c r="V131" s="84"/>
      <c r="W131" s="84"/>
      <c r="X131" s="84"/>
      <c r="Y131" s="26"/>
      <c r="Z131" s="26"/>
      <c r="AA131" s="26"/>
    </row>
    <row r="132" spans="1:27" x14ac:dyDescent="0.2">
      <c r="A132" s="51" t="s">
        <v>164</v>
      </c>
      <c r="B132" s="48" t="s">
        <v>18</v>
      </c>
      <c r="C132" s="43"/>
      <c r="D132" s="78">
        <f>D127</f>
        <v>0</v>
      </c>
      <c r="E132" s="78">
        <f t="shared" ref="E132:E140" si="16">ROUND(D132*C132,2)</f>
        <v>0</v>
      </c>
      <c r="F132" s="81"/>
      <c r="G132" s="81"/>
      <c r="H132" s="26"/>
      <c r="I132" s="111" t="s">
        <v>165</v>
      </c>
      <c r="J132" s="26"/>
      <c r="K132" s="26"/>
      <c r="L132" s="26"/>
      <c r="M132" s="26"/>
      <c r="N132" s="26"/>
      <c r="O132" s="26"/>
      <c r="P132" s="26"/>
      <c r="Q132" s="26"/>
      <c r="R132" s="26"/>
      <c r="S132" s="26"/>
      <c r="T132" s="26"/>
      <c r="U132" s="84"/>
      <c r="V132" s="84"/>
      <c r="W132" s="84"/>
      <c r="X132" s="84"/>
      <c r="Y132" s="26"/>
      <c r="Z132" s="26"/>
      <c r="AA132" s="26"/>
    </row>
    <row r="133" spans="1:27" x14ac:dyDescent="0.2">
      <c r="A133" s="51" t="s">
        <v>166</v>
      </c>
      <c r="B133" s="48" t="s">
        <v>18</v>
      </c>
      <c r="C133" s="107">
        <v>0</v>
      </c>
      <c r="D133" s="78">
        <f t="shared" ref="D133:D137" si="17">D132</f>
        <v>0</v>
      </c>
      <c r="E133" s="78">
        <f t="shared" si="16"/>
        <v>0</v>
      </c>
      <c r="F133" s="81"/>
      <c r="G133" s="81"/>
      <c r="H133" s="26"/>
      <c r="I133" s="111" t="s">
        <v>167</v>
      </c>
      <c r="J133" s="26"/>
      <c r="K133" s="26"/>
      <c r="L133" s="26"/>
      <c r="M133" s="26"/>
      <c r="N133" s="26"/>
      <c r="O133" s="26"/>
      <c r="P133" s="26"/>
      <c r="Q133" s="26"/>
      <c r="R133" s="26"/>
      <c r="S133" s="26"/>
      <c r="T133" s="26"/>
      <c r="U133" s="84"/>
      <c r="V133" s="84"/>
      <c r="W133" s="84"/>
      <c r="X133" s="84"/>
      <c r="Y133" s="26"/>
      <c r="Z133" s="26"/>
      <c r="AA133" s="26"/>
    </row>
    <row r="134" spans="1:27" x14ac:dyDescent="0.2">
      <c r="A134" s="51" t="s">
        <v>168</v>
      </c>
      <c r="B134" s="48" t="s">
        <v>18</v>
      </c>
      <c r="C134" s="112">
        <v>3.3300000000000001E-3</v>
      </c>
      <c r="D134" s="78">
        <f>D133</f>
        <v>0</v>
      </c>
      <c r="E134" s="78">
        <f t="shared" si="16"/>
        <v>0</v>
      </c>
      <c r="F134" s="81"/>
      <c r="G134" s="81"/>
      <c r="H134" s="26"/>
      <c r="I134" s="111" t="s">
        <v>169</v>
      </c>
      <c r="J134" s="26"/>
      <c r="K134" s="26"/>
      <c r="L134" s="26"/>
      <c r="M134" s="26"/>
      <c r="N134" s="26"/>
      <c r="O134" s="26"/>
      <c r="P134" s="26"/>
      <c r="Q134" s="26"/>
      <c r="R134" s="26"/>
      <c r="S134" s="26"/>
      <c r="T134" s="26"/>
      <c r="U134" s="84"/>
      <c r="V134" s="84"/>
      <c r="W134" s="84"/>
      <c r="X134" s="84"/>
      <c r="Y134" s="26"/>
      <c r="Z134" s="26"/>
      <c r="AA134" s="26"/>
    </row>
    <row r="135" spans="1:27" x14ac:dyDescent="0.2">
      <c r="A135" s="51" t="s">
        <v>170</v>
      </c>
      <c r="B135" s="48" t="s">
        <v>18</v>
      </c>
      <c r="C135" s="107">
        <f>14.75/12/100</f>
        <v>1.2291666666666668E-2</v>
      </c>
      <c r="D135" s="78">
        <f t="shared" si="17"/>
        <v>0</v>
      </c>
      <c r="E135" s="78">
        <f t="shared" si="16"/>
        <v>0</v>
      </c>
      <c r="F135" s="81"/>
      <c r="G135" s="81"/>
      <c r="H135" s="26"/>
      <c r="I135" s="111" t="s">
        <v>171</v>
      </c>
      <c r="J135" s="26"/>
      <c r="K135" s="26"/>
      <c r="L135" s="26"/>
      <c r="M135" s="26"/>
      <c r="N135" s="26"/>
      <c r="O135" s="26"/>
      <c r="P135" s="26"/>
      <c r="Q135" s="26"/>
      <c r="R135" s="26"/>
      <c r="S135" s="26"/>
      <c r="T135" s="26"/>
      <c r="U135" s="84"/>
      <c r="V135" s="84"/>
      <c r="W135" s="84"/>
      <c r="X135" s="84"/>
      <c r="Y135" s="26"/>
      <c r="Z135" s="26"/>
      <c r="AA135" s="26"/>
    </row>
    <row r="136" spans="1:27" x14ac:dyDescent="0.2">
      <c r="A136" s="51" t="s">
        <v>172</v>
      </c>
      <c r="B136" s="48" t="s">
        <v>18</v>
      </c>
      <c r="C136" s="107">
        <v>2E-3</v>
      </c>
      <c r="D136" s="78">
        <f t="shared" si="17"/>
        <v>0</v>
      </c>
      <c r="E136" s="78">
        <f t="shared" si="16"/>
        <v>0</v>
      </c>
      <c r="F136" s="127"/>
      <c r="G136" s="127"/>
      <c r="H136" s="26"/>
      <c r="I136" s="111" t="s">
        <v>173</v>
      </c>
      <c r="J136" s="26"/>
      <c r="K136" s="26"/>
      <c r="L136" s="26"/>
      <c r="M136" s="26"/>
      <c r="N136" s="26"/>
      <c r="O136" s="26"/>
      <c r="P136" s="26"/>
      <c r="Q136" s="26"/>
      <c r="R136" s="26"/>
      <c r="S136" s="26"/>
      <c r="T136" s="26"/>
      <c r="U136" s="84"/>
      <c r="V136" s="84"/>
      <c r="W136" s="84"/>
      <c r="X136" s="84"/>
      <c r="Y136" s="26"/>
      <c r="Z136" s="26"/>
      <c r="AA136" s="26"/>
    </row>
    <row r="137" spans="1:27" x14ac:dyDescent="0.2">
      <c r="A137" s="51" t="s">
        <v>174</v>
      </c>
      <c r="B137" s="48" t="s">
        <v>18</v>
      </c>
      <c r="C137" s="107">
        <f>(2.5%)/12</f>
        <v>2.0833333333333333E-3</v>
      </c>
      <c r="D137" s="78">
        <f t="shared" si="17"/>
        <v>0</v>
      </c>
      <c r="E137" s="78">
        <f t="shared" si="16"/>
        <v>0</v>
      </c>
      <c r="F137" s="81"/>
      <c r="G137" s="81"/>
      <c r="H137" s="26"/>
      <c r="I137" s="111" t="s">
        <v>175</v>
      </c>
      <c r="J137" s="26"/>
      <c r="K137" s="26"/>
      <c r="L137" s="26"/>
      <c r="M137" s="26"/>
      <c r="N137" s="26"/>
      <c r="O137" s="26"/>
      <c r="P137" s="26"/>
      <c r="Q137" s="26"/>
      <c r="R137" s="26"/>
      <c r="S137" s="26"/>
      <c r="T137" s="26"/>
      <c r="U137" s="84"/>
      <c r="V137" s="84"/>
      <c r="W137" s="84"/>
      <c r="X137" s="84"/>
      <c r="Y137" s="26"/>
      <c r="Z137" s="26"/>
      <c r="AA137" s="26"/>
    </row>
    <row r="138" spans="1:27" x14ac:dyDescent="0.2">
      <c r="A138" s="51" t="s">
        <v>176</v>
      </c>
      <c r="B138" s="48" t="s">
        <v>177</v>
      </c>
      <c r="C138" s="91">
        <f>D113</f>
        <v>57.97585676767676</v>
      </c>
      <c r="D138" s="482"/>
      <c r="E138" s="78">
        <f t="shared" si="16"/>
        <v>0</v>
      </c>
      <c r="F138" s="127"/>
      <c r="G138" s="128">
        <v>4.57</v>
      </c>
      <c r="H138" s="26"/>
      <c r="I138" s="111"/>
      <c r="J138" s="26"/>
      <c r="K138" s="26"/>
      <c r="L138" s="26"/>
      <c r="M138" s="26"/>
      <c r="N138" s="26"/>
      <c r="O138" s="26"/>
      <c r="P138" s="26"/>
      <c r="Q138" s="26"/>
      <c r="R138" s="26"/>
      <c r="S138" s="26"/>
      <c r="T138" s="26"/>
      <c r="U138" s="84"/>
      <c r="V138" s="84"/>
      <c r="W138" s="84"/>
      <c r="X138" s="84"/>
      <c r="Y138" s="26"/>
      <c r="Z138" s="26"/>
      <c r="AA138" s="26"/>
    </row>
    <row r="139" spans="1:27" x14ac:dyDescent="0.2">
      <c r="A139" s="51" t="s">
        <v>178</v>
      </c>
      <c r="B139" s="48" t="s">
        <v>18</v>
      </c>
      <c r="C139" s="103">
        <v>0.1</v>
      </c>
      <c r="D139" s="78">
        <f>E138</f>
        <v>0</v>
      </c>
      <c r="E139" s="78">
        <f t="shared" si="16"/>
        <v>0</v>
      </c>
      <c r="F139" s="81"/>
      <c r="G139" s="81"/>
      <c r="H139" s="26"/>
      <c r="I139" s="111"/>
      <c r="J139" s="26"/>
      <c r="K139" s="26"/>
      <c r="L139" s="26"/>
      <c r="M139" s="26"/>
      <c r="N139" s="26"/>
      <c r="O139" s="26"/>
      <c r="P139" s="26"/>
      <c r="Q139" s="26"/>
      <c r="R139" s="26"/>
      <c r="S139" s="26"/>
      <c r="T139" s="26"/>
      <c r="U139" s="84"/>
      <c r="V139" s="84"/>
      <c r="W139" s="84"/>
      <c r="X139" s="84"/>
      <c r="Y139" s="26"/>
      <c r="Z139" s="26"/>
      <c r="AA139" s="26"/>
    </row>
    <row r="140" spans="1:27" x14ac:dyDescent="0.2">
      <c r="A140" s="51" t="s">
        <v>179</v>
      </c>
      <c r="B140" s="48" t="s">
        <v>18</v>
      </c>
      <c r="C140" s="103">
        <v>4</v>
      </c>
      <c r="D140" s="482"/>
      <c r="E140" s="78">
        <f t="shared" si="16"/>
        <v>0</v>
      </c>
      <c r="F140" s="127"/>
      <c r="G140" s="128">
        <v>30</v>
      </c>
      <c r="H140" s="26"/>
      <c r="I140" s="111"/>
      <c r="J140" s="26"/>
      <c r="K140" s="26"/>
      <c r="L140" s="26"/>
      <c r="M140" s="26"/>
      <c r="N140" s="26"/>
      <c r="O140" s="26"/>
      <c r="P140" s="26"/>
      <c r="Q140" s="26"/>
      <c r="R140" s="26"/>
      <c r="S140" s="26"/>
      <c r="T140" s="26"/>
      <c r="U140" s="84"/>
      <c r="V140" s="84"/>
      <c r="W140" s="84"/>
      <c r="X140" s="84"/>
      <c r="Y140" s="26"/>
      <c r="Z140" s="26"/>
      <c r="AA140" s="26"/>
    </row>
    <row r="141" spans="1:27" x14ac:dyDescent="0.2">
      <c r="A141" s="51" t="s">
        <v>180</v>
      </c>
      <c r="B141" s="48" t="s">
        <v>18</v>
      </c>
      <c r="C141" s="107">
        <v>0.02</v>
      </c>
      <c r="D141" s="78">
        <f>D136</f>
        <v>0</v>
      </c>
      <c r="E141" s="78">
        <f>ROUNDDOWN(D141*C141,2)</f>
        <v>0</v>
      </c>
      <c r="F141" s="81"/>
      <c r="G141" s="81"/>
      <c r="H141" s="26"/>
      <c r="I141" s="111"/>
      <c r="J141" s="26"/>
      <c r="K141" s="26"/>
      <c r="L141" s="26"/>
      <c r="M141" s="26"/>
      <c r="N141" s="26"/>
      <c r="O141" s="26"/>
      <c r="P141" s="26"/>
      <c r="Q141" s="26"/>
      <c r="R141" s="26"/>
      <c r="S141" s="26"/>
      <c r="T141" s="26"/>
      <c r="U141" s="84"/>
      <c r="V141" s="84"/>
      <c r="W141" s="84"/>
      <c r="X141" s="84"/>
      <c r="Y141" s="26"/>
      <c r="Z141" s="26"/>
      <c r="AA141" s="26"/>
    </row>
    <row r="142" spans="1:27" x14ac:dyDescent="0.2">
      <c r="A142" s="348" t="s">
        <v>181</v>
      </c>
      <c r="B142" s="349"/>
      <c r="C142" s="349"/>
      <c r="D142" s="350"/>
      <c r="E142" s="80">
        <f>SUM(E132:E141)</f>
        <v>0</v>
      </c>
      <c r="F142" s="127"/>
      <c r="G142" s="127"/>
      <c r="H142" s="26"/>
      <c r="I142" s="111"/>
      <c r="J142" s="26"/>
      <c r="K142" s="26"/>
      <c r="L142" s="26"/>
      <c r="M142" s="26"/>
      <c r="N142" s="26"/>
      <c r="O142" s="26"/>
      <c r="P142" s="26"/>
      <c r="Q142" s="26"/>
      <c r="R142" s="26"/>
      <c r="S142" s="26"/>
      <c r="T142" s="26"/>
      <c r="U142" s="84"/>
      <c r="V142" s="84"/>
      <c r="W142" s="84"/>
      <c r="X142" s="84"/>
      <c r="Y142" s="26"/>
      <c r="Z142" s="26"/>
      <c r="AA142" s="26"/>
    </row>
    <row r="143" spans="1:27" x14ac:dyDescent="0.2">
      <c r="A143" s="348" t="s">
        <v>182</v>
      </c>
      <c r="B143" s="349"/>
      <c r="C143" s="349"/>
      <c r="D143" s="350"/>
      <c r="E143" s="82">
        <v>1</v>
      </c>
      <c r="F143" s="130"/>
      <c r="G143" s="130"/>
      <c r="H143" s="26"/>
      <c r="I143" s="111" t="s">
        <v>154</v>
      </c>
      <c r="J143" s="26"/>
      <c r="K143" s="26"/>
      <c r="L143" s="26"/>
      <c r="M143" s="26"/>
      <c r="N143" s="26"/>
      <c r="O143" s="26"/>
      <c r="P143" s="26"/>
      <c r="Q143" s="26"/>
      <c r="R143" s="26"/>
      <c r="S143" s="26"/>
      <c r="T143" s="26"/>
      <c r="U143" s="84"/>
      <c r="V143" s="84"/>
      <c r="W143" s="84"/>
      <c r="X143" s="84"/>
      <c r="Y143" s="26"/>
      <c r="Z143" s="26"/>
      <c r="AA143" s="26"/>
    </row>
    <row r="144" spans="1:27" x14ac:dyDescent="0.2">
      <c r="A144" s="348" t="s">
        <v>183</v>
      </c>
      <c r="B144" s="349"/>
      <c r="C144" s="349"/>
      <c r="D144" s="350"/>
      <c r="E144" s="80">
        <f>ROUND(E142*E143,2)</f>
        <v>0</v>
      </c>
      <c r="F144" s="132"/>
      <c r="G144" s="132"/>
      <c r="H144" s="26"/>
      <c r="I144" s="111" t="s">
        <v>156</v>
      </c>
      <c r="J144" s="26"/>
      <c r="K144" s="26"/>
      <c r="L144" s="26"/>
      <c r="M144" s="26"/>
      <c r="N144" s="26"/>
      <c r="O144" s="26"/>
      <c r="P144" s="26"/>
      <c r="Q144" s="26"/>
      <c r="R144" s="26"/>
      <c r="S144" s="26"/>
      <c r="T144" s="26"/>
      <c r="U144" s="84"/>
      <c r="V144" s="84"/>
      <c r="W144" s="84"/>
      <c r="X144" s="84"/>
      <c r="Y144" s="26"/>
      <c r="Z144" s="26"/>
      <c r="AA144" s="26"/>
    </row>
    <row r="145" spans="1:27" x14ac:dyDescent="0.2">
      <c r="A145" s="89"/>
      <c r="B145" s="151"/>
      <c r="C145" s="151"/>
      <c r="D145" s="151"/>
      <c r="E145" s="89"/>
      <c r="F145" s="130"/>
      <c r="G145" s="130"/>
      <c r="H145" s="26"/>
      <c r="I145" s="111" t="s">
        <v>184</v>
      </c>
      <c r="J145" s="26"/>
      <c r="K145" s="26"/>
      <c r="L145" s="26"/>
      <c r="M145" s="26"/>
      <c r="N145" s="26"/>
      <c r="O145" s="26"/>
      <c r="P145" s="26"/>
      <c r="Q145" s="26"/>
      <c r="R145" s="26"/>
      <c r="S145" s="26"/>
      <c r="T145" s="26"/>
      <c r="U145" s="84"/>
      <c r="V145" s="84"/>
      <c r="W145" s="84"/>
      <c r="X145" s="84"/>
      <c r="Y145" s="26"/>
      <c r="Z145" s="26"/>
      <c r="AA145" s="26"/>
    </row>
    <row r="146" spans="1:27" x14ac:dyDescent="0.2">
      <c r="A146" s="345" t="s">
        <v>185</v>
      </c>
      <c r="B146" s="346"/>
      <c r="C146" s="346"/>
      <c r="D146" s="347"/>
      <c r="E146" s="239">
        <f>SUM(E104,E80,E57,E30)</f>
        <v>0</v>
      </c>
      <c r="F146" s="89"/>
      <c r="G146" s="89"/>
      <c r="H146" s="26"/>
      <c r="I146" s="111" t="s">
        <v>186</v>
      </c>
      <c r="J146" s="26"/>
      <c r="K146" s="26"/>
      <c r="L146" s="26"/>
      <c r="M146" s="26"/>
      <c r="N146" s="26"/>
      <c r="O146" s="26"/>
      <c r="P146" s="26"/>
      <c r="Q146" s="26"/>
      <c r="R146" s="26"/>
      <c r="S146" s="26"/>
      <c r="T146" s="26"/>
      <c r="U146" s="84"/>
      <c r="V146" s="84"/>
      <c r="W146" s="84"/>
      <c r="X146" s="84"/>
      <c r="Y146" s="26"/>
      <c r="Z146" s="26"/>
      <c r="AA146" s="26"/>
    </row>
    <row r="147" spans="1:27" x14ac:dyDescent="0.2">
      <c r="A147" s="348" t="s">
        <v>187</v>
      </c>
      <c r="B147" s="349"/>
      <c r="C147" s="349"/>
      <c r="D147" s="350"/>
      <c r="E147" s="80">
        <f>E144</f>
        <v>0</v>
      </c>
      <c r="F147" s="130"/>
      <c r="G147" s="130"/>
      <c r="H147" s="26"/>
      <c r="I147" s="111"/>
      <c r="J147" s="26"/>
      <c r="K147" s="26"/>
      <c r="L147" s="26"/>
      <c r="M147" s="26"/>
      <c r="N147" s="26"/>
      <c r="O147" s="26"/>
      <c r="P147" s="26"/>
      <c r="Q147" s="26"/>
      <c r="R147" s="26"/>
      <c r="S147" s="26"/>
      <c r="T147" s="26"/>
      <c r="U147" s="84"/>
      <c r="V147" s="84"/>
      <c r="W147" s="84"/>
      <c r="X147" s="84"/>
      <c r="Y147" s="26"/>
      <c r="Z147" s="26"/>
      <c r="AA147" s="26"/>
    </row>
    <row r="148" spans="1:27" x14ac:dyDescent="0.2">
      <c r="A148" s="348" t="s">
        <v>78</v>
      </c>
      <c r="B148" s="349"/>
      <c r="C148" s="349"/>
      <c r="D148" s="350"/>
      <c r="E148" s="158">
        <f>SUM(E146:E147)</f>
        <v>0</v>
      </c>
      <c r="F148" s="130"/>
      <c r="G148" s="130"/>
      <c r="H148" s="26"/>
      <c r="I148" s="111" t="s">
        <v>188</v>
      </c>
      <c r="J148" s="26"/>
      <c r="K148" s="26"/>
      <c r="L148" s="26"/>
      <c r="M148" s="26"/>
      <c r="N148" s="26"/>
      <c r="O148" s="26"/>
      <c r="P148" s="26"/>
      <c r="Q148" s="26"/>
      <c r="R148" s="26"/>
      <c r="S148" s="26"/>
      <c r="T148" s="26"/>
      <c r="U148" s="84"/>
      <c r="V148" s="84"/>
      <c r="W148" s="84"/>
      <c r="X148" s="84"/>
      <c r="Y148" s="26"/>
      <c r="Z148" s="26"/>
      <c r="AA148" s="26"/>
    </row>
    <row r="149" spans="1:27" x14ac:dyDescent="0.2">
      <c r="A149" s="348" t="s">
        <v>189</v>
      </c>
      <c r="B149" s="349"/>
      <c r="C149" s="349"/>
      <c r="D149" s="350"/>
      <c r="E149" s="80">
        <f>ROUNDDOWN(E148*BDI,2)</f>
        <v>0</v>
      </c>
      <c r="F149" s="159"/>
      <c r="G149" s="159"/>
      <c r="H149" s="26"/>
      <c r="I149" s="111" t="s">
        <v>190</v>
      </c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84"/>
      <c r="V149" s="84"/>
      <c r="W149" s="84"/>
      <c r="X149" s="84"/>
      <c r="Y149" s="26"/>
      <c r="Z149" s="26"/>
      <c r="AA149" s="26"/>
    </row>
    <row r="150" spans="1:27" x14ac:dyDescent="0.2">
      <c r="A150" s="348" t="s">
        <v>191</v>
      </c>
      <c r="B150" s="349"/>
      <c r="C150" s="349"/>
      <c r="D150" s="350"/>
      <c r="E150" s="158">
        <f>SUM(E148:E149)</f>
        <v>0</v>
      </c>
      <c r="F150" s="130"/>
      <c r="G150" s="130">
        <f>E150-52.33</f>
        <v>-52.33</v>
      </c>
      <c r="H150" s="26"/>
      <c r="I150" s="116" t="s">
        <v>192</v>
      </c>
      <c r="J150" s="26"/>
      <c r="K150" s="26"/>
      <c r="L150" s="26"/>
      <c r="M150" s="26"/>
      <c r="N150" s="26"/>
      <c r="O150" s="26"/>
      <c r="P150" s="26"/>
      <c r="Q150" s="26"/>
      <c r="R150" s="26"/>
      <c r="S150" s="26"/>
      <c r="T150" s="169"/>
      <c r="U150" s="84"/>
      <c r="V150" s="84"/>
      <c r="W150" s="84"/>
      <c r="X150" s="84"/>
      <c r="Y150" s="26"/>
      <c r="Z150" s="26"/>
      <c r="AA150" s="26"/>
    </row>
    <row r="151" spans="1:27" x14ac:dyDescent="0.2">
      <c r="A151" s="26"/>
      <c r="B151" s="30"/>
      <c r="C151" s="30"/>
      <c r="D151" s="30"/>
      <c r="E151" s="26"/>
      <c r="F151" s="159"/>
      <c r="G151" s="159"/>
      <c r="H151" s="26"/>
      <c r="I151" s="111"/>
      <c r="J151" s="26"/>
      <c r="K151" s="26"/>
      <c r="L151" s="26"/>
      <c r="M151" s="26"/>
      <c r="N151" s="26"/>
      <c r="O151" s="26"/>
      <c r="P151" s="26"/>
      <c r="Q151" s="26"/>
      <c r="R151" s="26"/>
      <c r="S151" s="26"/>
      <c r="T151" s="26"/>
      <c r="U151" s="84"/>
      <c r="V151" s="84"/>
      <c r="W151" s="84"/>
      <c r="X151" s="84"/>
      <c r="Y151" s="26"/>
      <c r="Z151" s="26"/>
      <c r="AA151" s="26"/>
    </row>
    <row r="152" spans="1:27" x14ac:dyDescent="0.2">
      <c r="A152" s="26"/>
      <c r="B152" s="26"/>
      <c r="C152" s="26"/>
      <c r="D152" s="26"/>
      <c r="E152" s="30"/>
      <c r="F152" s="26"/>
      <c r="G152" s="26"/>
      <c r="H152" s="26"/>
      <c r="I152" s="115" t="s">
        <v>193</v>
      </c>
      <c r="J152" s="26"/>
      <c r="K152" s="26"/>
      <c r="L152" s="26"/>
      <c r="M152" s="26"/>
      <c r="N152" s="26"/>
      <c r="O152" s="26"/>
      <c r="P152" s="26"/>
      <c r="Q152" s="26"/>
      <c r="R152" s="26"/>
      <c r="S152" s="26"/>
      <c r="T152" s="169"/>
      <c r="U152" s="84"/>
      <c r="V152" s="84"/>
      <c r="W152" s="84"/>
      <c r="X152" s="84"/>
      <c r="Y152" s="26"/>
      <c r="Z152" s="26"/>
      <c r="AA152" s="26"/>
    </row>
    <row r="153" spans="1:27" x14ac:dyDescent="0.2">
      <c r="A153" s="168"/>
      <c r="B153" s="21"/>
      <c r="C153" s="21"/>
      <c r="D153" s="21"/>
      <c r="E153" s="168"/>
      <c r="F153" s="26"/>
      <c r="G153" s="26"/>
      <c r="H153" s="26"/>
      <c r="I153" s="111" t="s">
        <v>194</v>
      </c>
      <c r="J153" s="26"/>
      <c r="K153" s="26"/>
      <c r="L153" s="26"/>
      <c r="M153" s="26"/>
      <c r="N153" s="26"/>
      <c r="O153" s="26"/>
      <c r="P153" s="26"/>
      <c r="Q153" s="26"/>
      <c r="R153" s="26"/>
      <c r="S153" s="26"/>
      <c r="T153" s="26"/>
      <c r="U153" s="84"/>
      <c r="V153" s="84"/>
      <c r="W153" s="84"/>
      <c r="X153" s="84"/>
      <c r="Y153" s="26"/>
      <c r="Z153" s="26"/>
      <c r="AA153" s="26"/>
    </row>
    <row r="154" spans="1:27" x14ac:dyDescent="0.2">
      <c r="A154" s="168"/>
      <c r="B154" s="21"/>
      <c r="C154" s="21"/>
      <c r="D154" s="21"/>
      <c r="E154" s="168"/>
      <c r="F154" s="26"/>
      <c r="G154" s="26"/>
      <c r="H154" s="26"/>
      <c r="I154" s="111" t="s">
        <v>195</v>
      </c>
      <c r="J154" s="26"/>
      <c r="K154" s="26"/>
      <c r="L154" s="26"/>
      <c r="M154" s="26"/>
      <c r="N154" s="26"/>
      <c r="O154" s="26"/>
      <c r="P154" s="26"/>
      <c r="Q154" s="26"/>
      <c r="R154" s="26"/>
      <c r="S154" s="26"/>
      <c r="T154" s="26"/>
      <c r="U154" s="84"/>
      <c r="V154" s="84"/>
      <c r="W154" s="84"/>
      <c r="X154" s="84"/>
      <c r="Y154" s="26"/>
      <c r="Z154" s="26"/>
      <c r="AA154" s="26"/>
    </row>
    <row r="155" spans="1:27" x14ac:dyDescent="0.2">
      <c r="A155" s="344"/>
      <c r="B155" s="340"/>
      <c r="C155" s="340"/>
      <c r="D155" s="340"/>
      <c r="E155" s="340"/>
      <c r="F155" s="26"/>
      <c r="G155" s="26"/>
      <c r="H155" s="26"/>
      <c r="I155" s="111" t="s">
        <v>196</v>
      </c>
      <c r="J155" s="26"/>
      <c r="K155" s="26"/>
      <c r="L155" s="26"/>
      <c r="M155" s="26"/>
      <c r="N155" s="26"/>
      <c r="O155" s="26"/>
      <c r="P155" s="26"/>
      <c r="Q155" s="26"/>
      <c r="R155" s="26"/>
      <c r="S155" s="26"/>
      <c r="T155" s="26"/>
      <c r="U155" s="84"/>
      <c r="V155" s="84"/>
      <c r="W155" s="84"/>
      <c r="X155" s="84"/>
      <c r="Y155" s="26"/>
      <c r="Z155" s="26"/>
      <c r="AA155" s="26"/>
    </row>
    <row r="156" spans="1:27" x14ac:dyDescent="0.2">
      <c r="A156" s="344"/>
      <c r="B156" s="340"/>
      <c r="C156" s="340"/>
      <c r="D156" s="340"/>
      <c r="E156" s="340"/>
      <c r="F156" s="31"/>
      <c r="G156" s="31"/>
      <c r="H156" s="26"/>
      <c r="I156" s="111" t="s">
        <v>197</v>
      </c>
      <c r="J156" s="26"/>
      <c r="K156" s="26"/>
      <c r="L156" s="26"/>
      <c r="M156" s="26"/>
      <c r="N156" s="26"/>
      <c r="O156" s="26"/>
      <c r="P156" s="26"/>
      <c r="Q156" s="26"/>
      <c r="R156" s="26"/>
      <c r="S156" s="26"/>
      <c r="T156" s="26"/>
      <c r="U156" s="84"/>
      <c r="V156" s="84"/>
      <c r="W156" s="84"/>
      <c r="X156" s="84"/>
      <c r="Y156" s="26"/>
      <c r="Z156" s="26"/>
      <c r="AA156" s="26"/>
    </row>
    <row r="157" spans="1:27" x14ac:dyDescent="0.2">
      <c r="A157" s="344"/>
      <c r="B157" s="340"/>
      <c r="C157" s="340"/>
      <c r="D157" s="340"/>
      <c r="E157" s="340"/>
      <c r="F157" s="31"/>
      <c r="G157" s="31"/>
      <c r="H157" s="26"/>
      <c r="I157" s="111" t="s">
        <v>198</v>
      </c>
      <c r="J157" s="26"/>
      <c r="K157" s="26"/>
      <c r="L157" s="26"/>
      <c r="M157" s="26"/>
      <c r="N157" s="26"/>
      <c r="O157" s="26"/>
      <c r="P157" s="26"/>
      <c r="Q157" s="26"/>
      <c r="R157" s="26"/>
      <c r="S157" s="26"/>
      <c r="T157" s="26"/>
      <c r="U157" s="84"/>
      <c r="V157" s="84"/>
      <c r="W157" s="84"/>
      <c r="X157" s="84"/>
      <c r="Y157" s="26"/>
      <c r="Z157" s="26"/>
      <c r="AA157" s="26"/>
    </row>
    <row r="158" spans="1:27" x14ac:dyDescent="0.2">
      <c r="A158" s="339"/>
      <c r="B158" s="340"/>
      <c r="C158" s="340"/>
      <c r="D158" s="340"/>
      <c r="E158" s="340"/>
      <c r="F158" s="31"/>
      <c r="G158" s="31"/>
      <c r="H158" s="26"/>
      <c r="I158" s="111"/>
      <c r="J158" s="26"/>
      <c r="K158" s="26"/>
      <c r="L158" s="26"/>
      <c r="M158" s="26"/>
      <c r="N158" s="26"/>
      <c r="O158" s="26"/>
      <c r="P158" s="26"/>
      <c r="Q158" s="26"/>
      <c r="R158" s="26"/>
      <c r="S158" s="26"/>
      <c r="T158" s="26"/>
      <c r="U158" s="84"/>
      <c r="V158" s="84"/>
      <c r="W158" s="84"/>
      <c r="X158" s="84"/>
      <c r="Y158" s="26"/>
      <c r="Z158" s="26"/>
      <c r="AA158" s="26"/>
    </row>
    <row r="159" spans="1:27" x14ac:dyDescent="0.2">
      <c r="A159" s="339"/>
      <c r="B159" s="340"/>
      <c r="C159" s="340"/>
      <c r="D159" s="340"/>
      <c r="E159" s="340"/>
      <c r="F159" s="32"/>
      <c r="G159" s="32"/>
      <c r="H159" s="26"/>
      <c r="I159" s="111"/>
      <c r="J159" s="26"/>
      <c r="K159" s="26"/>
      <c r="L159" s="26"/>
      <c r="M159" s="26"/>
      <c r="N159" s="26"/>
      <c r="O159" s="26"/>
      <c r="P159" s="26"/>
      <c r="Q159" s="26"/>
      <c r="R159" s="26"/>
      <c r="S159" s="26"/>
      <c r="T159" s="26"/>
      <c r="U159" s="84"/>
      <c r="V159" s="84"/>
      <c r="W159" s="84"/>
      <c r="X159" s="84"/>
      <c r="Y159" s="26"/>
      <c r="Z159" s="26"/>
      <c r="AA159" s="26"/>
    </row>
    <row r="160" spans="1:27" x14ac:dyDescent="0.2">
      <c r="A160" s="26"/>
      <c r="B160" s="30"/>
      <c r="C160" s="30"/>
      <c r="D160" s="30"/>
      <c r="E160" s="26"/>
      <c r="F160" s="32"/>
      <c r="G160" s="32"/>
      <c r="H160" s="26"/>
      <c r="I160" s="111" t="s">
        <v>154</v>
      </c>
      <c r="J160" s="26"/>
      <c r="K160" s="26"/>
      <c r="L160" s="26"/>
      <c r="M160" s="26"/>
      <c r="N160" s="26"/>
      <c r="O160" s="26"/>
      <c r="P160" s="26"/>
      <c r="Q160" s="26"/>
      <c r="R160" s="26"/>
      <c r="S160" s="26"/>
      <c r="T160" s="26"/>
      <c r="U160" s="84"/>
      <c r="V160" s="84"/>
      <c r="W160" s="84"/>
      <c r="X160" s="84"/>
      <c r="Y160" s="26"/>
      <c r="Z160" s="26"/>
      <c r="AA160" s="26"/>
    </row>
    <row r="161" spans="1:27" x14ac:dyDescent="0.2">
      <c r="A161" s="26"/>
      <c r="B161" s="30"/>
      <c r="C161" s="30"/>
      <c r="D161" s="30"/>
      <c r="E161" s="26"/>
      <c r="F161" s="26"/>
      <c r="G161" s="26"/>
      <c r="H161" s="26"/>
      <c r="I161" s="111" t="s">
        <v>199</v>
      </c>
      <c r="J161" s="26"/>
      <c r="K161" s="26"/>
      <c r="L161" s="26"/>
      <c r="M161" s="26"/>
      <c r="N161" s="26"/>
      <c r="O161" s="26"/>
      <c r="P161" s="26"/>
      <c r="Q161" s="26"/>
      <c r="R161" s="26"/>
      <c r="S161" s="26"/>
      <c r="T161" s="26"/>
      <c r="U161" s="84"/>
      <c r="V161" s="84"/>
      <c r="W161" s="84"/>
      <c r="X161" s="84"/>
      <c r="Y161" s="26"/>
      <c r="Z161" s="26"/>
      <c r="AA161" s="26"/>
    </row>
    <row r="162" spans="1:27" x14ac:dyDescent="0.2">
      <c r="K162" s="26"/>
      <c r="L162" s="26"/>
      <c r="M162" s="26"/>
      <c r="U162" s="240"/>
      <c r="V162" s="240"/>
      <c r="W162" s="240"/>
      <c r="X162" s="240"/>
    </row>
    <row r="163" spans="1:27" x14ac:dyDescent="0.2">
      <c r="K163" s="26"/>
      <c r="L163" s="26"/>
      <c r="M163" s="26"/>
      <c r="U163" s="240"/>
      <c r="V163" s="240"/>
      <c r="W163" s="240"/>
      <c r="X163" s="240"/>
    </row>
    <row r="164" spans="1:27" x14ac:dyDescent="0.2">
      <c r="K164" s="26"/>
      <c r="L164" s="26"/>
      <c r="M164" s="26"/>
      <c r="U164" s="240"/>
      <c r="V164" s="240"/>
      <c r="W164" s="240"/>
      <c r="X164" s="240"/>
    </row>
    <row r="165" spans="1:27" x14ac:dyDescent="0.2">
      <c r="K165" s="26"/>
      <c r="L165" s="26"/>
      <c r="M165" s="26"/>
      <c r="U165" s="240"/>
      <c r="V165" s="240"/>
      <c r="W165" s="240"/>
      <c r="X165" s="240"/>
    </row>
    <row r="166" spans="1:27" x14ac:dyDescent="0.2">
      <c r="K166" s="26"/>
      <c r="L166" s="26"/>
      <c r="M166" s="26"/>
      <c r="U166" s="240"/>
      <c r="V166" s="240"/>
      <c r="W166" s="240"/>
      <c r="X166" s="240"/>
    </row>
    <row r="167" spans="1:27" x14ac:dyDescent="0.2">
      <c r="K167" s="26"/>
      <c r="L167" s="26"/>
      <c r="M167" s="26"/>
      <c r="U167" s="240"/>
      <c r="V167" s="240"/>
      <c r="W167" s="240"/>
      <c r="X167" s="240"/>
    </row>
    <row r="168" spans="1:27" x14ac:dyDescent="0.2">
      <c r="K168" s="26"/>
      <c r="L168" s="26"/>
      <c r="M168" s="26"/>
      <c r="U168" s="240"/>
      <c r="V168" s="240"/>
      <c r="W168" s="240"/>
      <c r="X168" s="240"/>
    </row>
    <row r="169" spans="1:27" x14ac:dyDescent="0.2">
      <c r="K169" s="26"/>
      <c r="L169" s="26"/>
      <c r="M169" s="26"/>
      <c r="U169" s="240"/>
      <c r="V169" s="240"/>
      <c r="W169" s="240"/>
      <c r="X169" s="240"/>
    </row>
    <row r="170" spans="1:27" x14ac:dyDescent="0.2">
      <c r="K170" s="26"/>
      <c r="L170" s="26"/>
      <c r="M170" s="26"/>
      <c r="U170" s="240"/>
      <c r="V170" s="240"/>
      <c r="W170" s="240"/>
      <c r="X170" s="240"/>
    </row>
    <row r="171" spans="1:27" x14ac:dyDescent="0.2">
      <c r="K171" s="26"/>
      <c r="L171" s="26"/>
      <c r="M171" s="26"/>
      <c r="U171" s="240"/>
      <c r="V171" s="240"/>
      <c r="W171" s="240"/>
      <c r="X171" s="240"/>
    </row>
    <row r="172" spans="1:27" x14ac:dyDescent="0.2">
      <c r="K172" s="26"/>
      <c r="L172" s="26"/>
      <c r="M172" s="26"/>
      <c r="U172" s="240"/>
      <c r="V172" s="240"/>
      <c r="W172" s="240"/>
      <c r="X172" s="240"/>
    </row>
    <row r="173" spans="1:27" x14ac:dyDescent="0.2">
      <c r="K173" s="26"/>
      <c r="L173" s="26"/>
      <c r="M173" s="26"/>
      <c r="U173" s="240"/>
      <c r="V173" s="240"/>
      <c r="W173" s="240"/>
      <c r="X173" s="240"/>
    </row>
    <row r="174" spans="1:27" x14ac:dyDescent="0.2">
      <c r="K174" s="26"/>
      <c r="L174" s="26"/>
      <c r="M174" s="26"/>
      <c r="U174" s="240"/>
      <c r="V174" s="240"/>
      <c r="W174" s="240"/>
      <c r="X174" s="240"/>
    </row>
    <row r="175" spans="1:27" x14ac:dyDescent="0.2">
      <c r="K175" s="26"/>
      <c r="L175" s="26"/>
      <c r="M175" s="26"/>
      <c r="U175" s="240"/>
      <c r="V175" s="240"/>
      <c r="W175" s="240"/>
      <c r="X175" s="240"/>
    </row>
    <row r="176" spans="1:27" x14ac:dyDescent="0.2">
      <c r="K176" s="26"/>
      <c r="L176" s="26"/>
      <c r="M176" s="26"/>
      <c r="U176" s="240"/>
      <c r="V176" s="240"/>
      <c r="W176" s="240"/>
      <c r="X176" s="240"/>
    </row>
    <row r="177" spans="11:24" x14ac:dyDescent="0.2">
      <c r="K177" s="26"/>
      <c r="L177" s="26"/>
      <c r="M177" s="26"/>
      <c r="U177" s="240"/>
      <c r="V177" s="240"/>
      <c r="W177" s="240"/>
      <c r="X177" s="240"/>
    </row>
    <row r="178" spans="11:24" x14ac:dyDescent="0.2">
      <c r="K178" s="26"/>
      <c r="L178" s="26"/>
      <c r="M178" s="26"/>
      <c r="U178" s="240"/>
      <c r="V178" s="240"/>
      <c r="W178" s="240"/>
      <c r="X178" s="240"/>
    </row>
    <row r="179" spans="11:24" x14ac:dyDescent="0.2">
      <c r="K179" s="26"/>
      <c r="L179" s="26"/>
      <c r="M179" s="26"/>
      <c r="U179" s="240"/>
      <c r="V179" s="240"/>
      <c r="W179" s="240"/>
      <c r="X179" s="240"/>
    </row>
    <row r="180" spans="11:24" x14ac:dyDescent="0.2">
      <c r="K180" s="26"/>
      <c r="L180" s="26"/>
      <c r="M180" s="26"/>
      <c r="U180" s="240"/>
      <c r="V180" s="240"/>
      <c r="W180" s="240"/>
      <c r="X180" s="240"/>
    </row>
    <row r="181" spans="11:24" x14ac:dyDescent="0.2">
      <c r="K181" s="26"/>
      <c r="L181" s="26"/>
      <c r="M181" s="26"/>
      <c r="U181" s="240"/>
      <c r="V181" s="240"/>
      <c r="W181" s="240"/>
      <c r="X181" s="240"/>
    </row>
    <row r="182" spans="11:24" x14ac:dyDescent="0.2">
      <c r="K182" s="26"/>
      <c r="L182" s="26"/>
      <c r="M182" s="26"/>
      <c r="U182" s="240"/>
      <c r="V182" s="240"/>
      <c r="W182" s="240"/>
      <c r="X182" s="240"/>
    </row>
    <row r="183" spans="11:24" x14ac:dyDescent="0.2">
      <c r="K183" s="26"/>
      <c r="L183" s="26"/>
      <c r="M183" s="26"/>
      <c r="U183" s="240"/>
      <c r="V183" s="240"/>
      <c r="W183" s="240"/>
      <c r="X183" s="240"/>
    </row>
    <row r="184" spans="11:24" x14ac:dyDescent="0.2">
      <c r="K184" s="26"/>
      <c r="L184" s="26"/>
      <c r="M184" s="26"/>
      <c r="U184" s="240"/>
      <c r="V184" s="240"/>
      <c r="W184" s="240"/>
      <c r="X184" s="240"/>
    </row>
    <row r="185" spans="11:24" x14ac:dyDescent="0.2">
      <c r="K185" s="26"/>
      <c r="L185" s="26"/>
      <c r="M185" s="26"/>
      <c r="U185" s="240"/>
      <c r="V185" s="240"/>
      <c r="W185" s="240"/>
      <c r="X185" s="240"/>
    </row>
    <row r="186" spans="11:24" x14ac:dyDescent="0.2">
      <c r="K186" s="26"/>
      <c r="L186" s="26"/>
      <c r="M186" s="26"/>
      <c r="U186" s="240"/>
      <c r="V186" s="240"/>
      <c r="W186" s="240"/>
      <c r="X186" s="240"/>
    </row>
    <row r="187" spans="11:24" x14ac:dyDescent="0.2">
      <c r="K187" s="26"/>
      <c r="L187" s="26"/>
      <c r="M187" s="26"/>
      <c r="U187" s="240"/>
      <c r="V187" s="240"/>
      <c r="W187" s="240"/>
      <c r="X187" s="240"/>
    </row>
    <row r="188" spans="11:24" x14ac:dyDescent="0.2">
      <c r="K188" s="26"/>
      <c r="L188" s="26"/>
      <c r="M188" s="26"/>
      <c r="U188" s="240"/>
      <c r="V188" s="240"/>
      <c r="W188" s="240"/>
      <c r="X188" s="240"/>
    </row>
    <row r="189" spans="11:24" x14ac:dyDescent="0.2">
      <c r="K189" s="26"/>
      <c r="L189" s="26"/>
      <c r="M189" s="26"/>
      <c r="U189" s="240"/>
      <c r="V189" s="240"/>
      <c r="W189" s="240"/>
      <c r="X189" s="240"/>
    </row>
    <row r="190" spans="11:24" x14ac:dyDescent="0.2">
      <c r="K190" s="26"/>
      <c r="L190" s="26"/>
      <c r="M190" s="26"/>
      <c r="U190" s="240"/>
      <c r="V190" s="240"/>
      <c r="W190" s="240"/>
      <c r="X190" s="240"/>
    </row>
    <row r="191" spans="11:24" x14ac:dyDescent="0.2">
      <c r="K191" s="26"/>
      <c r="L191" s="26"/>
      <c r="M191" s="26"/>
      <c r="U191" s="240"/>
      <c r="V191" s="240"/>
      <c r="W191" s="240"/>
      <c r="X191" s="240"/>
    </row>
    <row r="192" spans="11:24" x14ac:dyDescent="0.2">
      <c r="K192" s="26"/>
      <c r="L192" s="26"/>
      <c r="M192" s="26"/>
      <c r="U192" s="240"/>
      <c r="V192" s="240"/>
      <c r="W192" s="240"/>
      <c r="X192" s="240"/>
    </row>
    <row r="193" spans="11:24" x14ac:dyDescent="0.2">
      <c r="K193" s="26"/>
      <c r="L193" s="26"/>
      <c r="M193" s="26"/>
      <c r="U193" s="240"/>
      <c r="V193" s="240"/>
      <c r="W193" s="240"/>
      <c r="X193" s="240"/>
    </row>
    <row r="194" spans="11:24" x14ac:dyDescent="0.2">
      <c r="K194" s="26"/>
      <c r="L194" s="26"/>
      <c r="M194" s="26"/>
      <c r="U194" s="240"/>
      <c r="V194" s="240"/>
      <c r="W194" s="240"/>
      <c r="X194" s="240"/>
    </row>
    <row r="195" spans="11:24" x14ac:dyDescent="0.2">
      <c r="K195" s="26"/>
      <c r="L195" s="26"/>
      <c r="M195" s="26"/>
      <c r="U195" s="240"/>
      <c r="V195" s="240"/>
      <c r="W195" s="240"/>
      <c r="X195" s="240"/>
    </row>
    <row r="196" spans="11:24" x14ac:dyDescent="0.2">
      <c r="K196" s="26"/>
      <c r="L196" s="26"/>
      <c r="M196" s="26"/>
      <c r="U196" s="240"/>
      <c r="V196" s="240"/>
      <c r="W196" s="240"/>
      <c r="X196" s="240"/>
    </row>
    <row r="197" spans="11:24" x14ac:dyDescent="0.2">
      <c r="K197" s="26"/>
      <c r="L197" s="26"/>
      <c r="M197" s="26"/>
      <c r="U197" s="240"/>
      <c r="V197" s="240"/>
      <c r="W197" s="240"/>
      <c r="X197" s="240"/>
    </row>
    <row r="198" spans="11:24" x14ac:dyDescent="0.2">
      <c r="K198" s="26"/>
      <c r="L198" s="26"/>
      <c r="M198" s="26"/>
      <c r="U198" s="240"/>
      <c r="V198" s="240"/>
      <c r="W198" s="240"/>
      <c r="X198" s="240"/>
    </row>
    <row r="199" spans="11:24" x14ac:dyDescent="0.2">
      <c r="K199" s="26"/>
      <c r="L199" s="26"/>
      <c r="M199" s="26"/>
      <c r="U199" s="240"/>
      <c r="V199" s="240"/>
      <c r="W199" s="240"/>
      <c r="X199" s="240"/>
    </row>
    <row r="200" spans="11:24" x14ac:dyDescent="0.2">
      <c r="K200" s="26"/>
      <c r="L200" s="26"/>
      <c r="M200" s="26"/>
      <c r="U200" s="240"/>
      <c r="V200" s="240"/>
      <c r="W200" s="240"/>
      <c r="X200" s="240"/>
    </row>
    <row r="201" spans="11:24" x14ac:dyDescent="0.2">
      <c r="K201" s="26"/>
      <c r="L201" s="26"/>
      <c r="M201" s="26"/>
      <c r="U201" s="240"/>
      <c r="V201" s="240"/>
      <c r="W201" s="240"/>
      <c r="X201" s="240"/>
    </row>
    <row r="202" spans="11:24" x14ac:dyDescent="0.2">
      <c r="K202" s="26"/>
      <c r="L202" s="26"/>
      <c r="M202" s="26"/>
      <c r="U202" s="240"/>
      <c r="V202" s="240"/>
      <c r="W202" s="240"/>
      <c r="X202" s="240"/>
    </row>
    <row r="203" spans="11:24" x14ac:dyDescent="0.2">
      <c r="K203" s="26"/>
      <c r="L203" s="26"/>
      <c r="M203" s="26"/>
      <c r="U203" s="240"/>
      <c r="V203" s="240"/>
      <c r="W203" s="240"/>
      <c r="X203" s="240"/>
    </row>
    <row r="204" spans="11:24" x14ac:dyDescent="0.2">
      <c r="K204" s="26"/>
      <c r="L204" s="26"/>
      <c r="M204" s="26"/>
      <c r="U204" s="240"/>
      <c r="V204" s="240"/>
      <c r="W204" s="240"/>
      <c r="X204" s="240"/>
    </row>
    <row r="205" spans="11:24" x14ac:dyDescent="0.2">
      <c r="K205" s="26"/>
      <c r="L205" s="26"/>
      <c r="M205" s="26"/>
      <c r="U205" s="240"/>
      <c r="V205" s="240"/>
      <c r="W205" s="240"/>
      <c r="X205" s="240"/>
    </row>
    <row r="206" spans="11:24" x14ac:dyDescent="0.2">
      <c r="K206" s="26"/>
      <c r="L206" s="26"/>
      <c r="M206" s="26"/>
      <c r="U206" s="240"/>
      <c r="V206" s="240"/>
      <c r="W206" s="240"/>
      <c r="X206" s="240"/>
    </row>
    <row r="207" spans="11:24" x14ac:dyDescent="0.2">
      <c r="K207" s="26"/>
      <c r="L207" s="26"/>
      <c r="M207" s="26"/>
      <c r="U207" s="240"/>
      <c r="V207" s="240"/>
      <c r="W207" s="240"/>
      <c r="X207" s="240"/>
    </row>
    <row r="208" spans="11:24" x14ac:dyDescent="0.2">
      <c r="K208" s="26"/>
      <c r="L208" s="26"/>
      <c r="M208" s="26"/>
      <c r="U208" s="240"/>
      <c r="V208" s="240"/>
      <c r="W208" s="240"/>
      <c r="X208" s="240"/>
    </row>
    <row r="209" spans="11:24" x14ac:dyDescent="0.2">
      <c r="K209" s="26"/>
      <c r="L209" s="26"/>
      <c r="M209" s="26"/>
      <c r="U209" s="240"/>
      <c r="V209" s="240"/>
      <c r="W209" s="240"/>
      <c r="X209" s="240"/>
    </row>
    <row r="210" spans="11:24" x14ac:dyDescent="0.2">
      <c r="K210" s="26"/>
      <c r="L210" s="26"/>
      <c r="M210" s="26"/>
      <c r="U210" s="240"/>
      <c r="V210" s="240"/>
      <c r="W210" s="240"/>
      <c r="X210" s="240"/>
    </row>
    <row r="211" spans="11:24" x14ac:dyDescent="0.2">
      <c r="K211" s="26"/>
      <c r="L211" s="26"/>
      <c r="M211" s="26"/>
      <c r="U211" s="240"/>
      <c r="V211" s="240"/>
      <c r="W211" s="240"/>
      <c r="X211" s="240"/>
    </row>
    <row r="212" spans="11:24" x14ac:dyDescent="0.2">
      <c r="K212" s="26"/>
      <c r="L212" s="26"/>
      <c r="M212" s="26"/>
      <c r="U212" s="240"/>
      <c r="V212" s="240"/>
      <c r="W212" s="240"/>
      <c r="X212" s="240"/>
    </row>
    <row r="213" spans="11:24" x14ac:dyDescent="0.2">
      <c r="K213" s="26"/>
      <c r="L213" s="26"/>
      <c r="M213" s="26"/>
      <c r="U213" s="240"/>
      <c r="V213" s="240"/>
      <c r="W213" s="240"/>
      <c r="X213" s="240"/>
    </row>
    <row r="214" spans="11:24" x14ac:dyDescent="0.2">
      <c r="K214" s="26"/>
      <c r="L214" s="26"/>
      <c r="M214" s="26"/>
      <c r="U214" s="240"/>
      <c r="V214" s="240"/>
      <c r="W214" s="240"/>
      <c r="X214" s="240"/>
    </row>
    <row r="215" spans="11:24" x14ac:dyDescent="0.2">
      <c r="K215" s="26"/>
      <c r="L215" s="26"/>
      <c r="M215" s="26"/>
      <c r="U215" s="240"/>
      <c r="V215" s="240"/>
      <c r="W215" s="240"/>
      <c r="X215" s="240"/>
    </row>
    <row r="216" spans="11:24" x14ac:dyDescent="0.2">
      <c r="K216" s="26"/>
      <c r="L216" s="26"/>
      <c r="M216" s="26"/>
      <c r="U216" s="240"/>
      <c r="V216" s="240"/>
      <c r="W216" s="240"/>
      <c r="X216" s="240"/>
    </row>
    <row r="217" spans="11:24" x14ac:dyDescent="0.2">
      <c r="K217" s="26"/>
      <c r="L217" s="26"/>
      <c r="M217" s="26"/>
      <c r="U217" s="240"/>
      <c r="V217" s="240"/>
      <c r="W217" s="240"/>
      <c r="X217" s="240"/>
    </row>
    <row r="218" spans="11:24" x14ac:dyDescent="0.2">
      <c r="K218" s="26"/>
      <c r="L218" s="26"/>
      <c r="M218" s="26"/>
      <c r="U218" s="240"/>
      <c r="V218" s="240"/>
      <c r="W218" s="240"/>
      <c r="X218" s="240"/>
    </row>
    <row r="219" spans="11:24" x14ac:dyDescent="0.2">
      <c r="K219" s="26"/>
      <c r="L219" s="26"/>
      <c r="M219" s="26"/>
      <c r="U219" s="240"/>
      <c r="V219" s="240"/>
      <c r="W219" s="240"/>
      <c r="X219" s="240"/>
    </row>
    <row r="220" spans="11:24" x14ac:dyDescent="0.2">
      <c r="K220" s="26"/>
      <c r="L220" s="26"/>
      <c r="M220" s="26"/>
      <c r="U220" s="240"/>
      <c r="V220" s="240"/>
      <c r="W220" s="240"/>
      <c r="X220" s="240"/>
    </row>
    <row r="221" spans="11:24" x14ac:dyDescent="0.2">
      <c r="K221" s="26"/>
      <c r="L221" s="26"/>
      <c r="M221" s="26"/>
      <c r="U221" s="240"/>
      <c r="V221" s="240"/>
      <c r="W221" s="240"/>
      <c r="X221" s="240"/>
    </row>
    <row r="222" spans="11:24" x14ac:dyDescent="0.2">
      <c r="K222" s="26"/>
      <c r="L222" s="26"/>
      <c r="M222" s="26"/>
      <c r="U222" s="240"/>
      <c r="V222" s="240"/>
      <c r="W222" s="240"/>
      <c r="X222" s="240"/>
    </row>
    <row r="223" spans="11:24" x14ac:dyDescent="0.2">
      <c r="K223" s="26"/>
      <c r="L223" s="26"/>
      <c r="M223" s="26"/>
      <c r="U223" s="240"/>
      <c r="V223" s="240"/>
      <c r="W223" s="240"/>
      <c r="X223" s="240"/>
    </row>
    <row r="224" spans="11:24" x14ac:dyDescent="0.2">
      <c r="K224" s="26"/>
      <c r="L224" s="26"/>
      <c r="M224" s="26"/>
      <c r="U224" s="240"/>
      <c r="V224" s="240"/>
      <c r="W224" s="240"/>
      <c r="X224" s="240"/>
    </row>
    <row r="225" spans="11:24" x14ac:dyDescent="0.2">
      <c r="K225" s="26"/>
      <c r="L225" s="26"/>
      <c r="M225" s="26"/>
      <c r="U225" s="240"/>
      <c r="V225" s="240"/>
      <c r="W225" s="240"/>
      <c r="X225" s="240"/>
    </row>
    <row r="226" spans="11:24" x14ac:dyDescent="0.2">
      <c r="K226" s="26"/>
      <c r="L226" s="26"/>
      <c r="M226" s="26"/>
      <c r="U226" s="240"/>
      <c r="V226" s="240"/>
      <c r="W226" s="240"/>
      <c r="X226" s="240"/>
    </row>
    <row r="227" spans="11:24" x14ac:dyDescent="0.2">
      <c r="K227" s="26"/>
      <c r="L227" s="26"/>
      <c r="M227" s="26"/>
      <c r="U227" s="240"/>
      <c r="V227" s="240"/>
      <c r="W227" s="240"/>
      <c r="X227" s="240"/>
    </row>
    <row r="228" spans="11:24" x14ac:dyDescent="0.2">
      <c r="K228" s="26"/>
      <c r="L228" s="26"/>
      <c r="M228" s="26"/>
      <c r="U228" s="240"/>
      <c r="V228" s="240"/>
      <c r="W228" s="240"/>
      <c r="X228" s="240"/>
    </row>
    <row r="229" spans="11:24" x14ac:dyDescent="0.2">
      <c r="K229" s="26"/>
      <c r="L229" s="26"/>
      <c r="M229" s="26"/>
      <c r="U229" s="240"/>
      <c r="V229" s="240"/>
      <c r="W229" s="240"/>
      <c r="X229" s="240"/>
    </row>
    <row r="230" spans="11:24" x14ac:dyDescent="0.2">
      <c r="K230" s="26"/>
      <c r="L230" s="26"/>
      <c r="M230" s="26"/>
      <c r="U230" s="240"/>
      <c r="V230" s="240"/>
      <c r="W230" s="240"/>
      <c r="X230" s="240"/>
    </row>
    <row r="231" spans="11:24" x14ac:dyDescent="0.2">
      <c r="K231" s="26"/>
      <c r="L231" s="26"/>
      <c r="M231" s="26"/>
      <c r="U231" s="240"/>
      <c r="V231" s="240"/>
      <c r="W231" s="240"/>
      <c r="X231" s="240"/>
    </row>
    <row r="232" spans="11:24" x14ac:dyDescent="0.2">
      <c r="K232" s="26"/>
      <c r="L232" s="26"/>
      <c r="M232" s="26"/>
      <c r="U232" s="240"/>
      <c r="V232" s="240"/>
      <c r="W232" s="240"/>
      <c r="X232" s="240"/>
    </row>
    <row r="233" spans="11:24" x14ac:dyDescent="0.2">
      <c r="K233" s="26"/>
      <c r="L233" s="26"/>
      <c r="M233" s="26"/>
      <c r="U233" s="240"/>
      <c r="V233" s="240"/>
      <c r="W233" s="240"/>
      <c r="X233" s="240"/>
    </row>
    <row r="234" spans="11:24" x14ac:dyDescent="0.2">
      <c r="K234" s="26"/>
      <c r="L234" s="26"/>
      <c r="M234" s="26"/>
      <c r="U234" s="240"/>
      <c r="V234" s="240"/>
      <c r="W234" s="240"/>
      <c r="X234" s="240"/>
    </row>
    <row r="235" spans="11:24" x14ac:dyDescent="0.2">
      <c r="K235" s="26"/>
      <c r="L235" s="26"/>
      <c r="M235" s="26"/>
      <c r="U235" s="240"/>
      <c r="V235" s="240"/>
      <c r="W235" s="240"/>
      <c r="X235" s="240"/>
    </row>
    <row r="236" spans="11:24" x14ac:dyDescent="0.2">
      <c r="K236" s="26"/>
      <c r="L236" s="26"/>
      <c r="M236" s="26"/>
      <c r="U236" s="240"/>
      <c r="V236" s="240"/>
      <c r="W236" s="240"/>
      <c r="X236" s="240"/>
    </row>
    <row r="237" spans="11:24" x14ac:dyDescent="0.2">
      <c r="K237" s="26"/>
      <c r="L237" s="26"/>
      <c r="M237" s="26"/>
      <c r="U237" s="240"/>
      <c r="V237" s="240"/>
      <c r="W237" s="240"/>
      <c r="X237" s="240"/>
    </row>
    <row r="238" spans="11:24" x14ac:dyDescent="0.2">
      <c r="K238" s="26"/>
      <c r="L238" s="26"/>
      <c r="M238" s="26"/>
      <c r="U238" s="240"/>
      <c r="V238" s="240"/>
      <c r="W238" s="240"/>
      <c r="X238" s="240"/>
    </row>
    <row r="239" spans="11:24" x14ac:dyDescent="0.2">
      <c r="K239" s="26"/>
      <c r="L239" s="26"/>
      <c r="M239" s="26"/>
      <c r="U239" s="240"/>
      <c r="V239" s="240"/>
      <c r="W239" s="240"/>
      <c r="X239" s="240"/>
    </row>
    <row r="240" spans="11:24" x14ac:dyDescent="0.2">
      <c r="K240" s="26"/>
      <c r="L240" s="26"/>
      <c r="M240" s="26"/>
      <c r="U240" s="240"/>
      <c r="V240" s="240"/>
      <c r="W240" s="240"/>
      <c r="X240" s="240"/>
    </row>
    <row r="241" spans="11:24" x14ac:dyDescent="0.2">
      <c r="K241" s="26"/>
      <c r="L241" s="26"/>
      <c r="M241" s="26"/>
      <c r="U241" s="240"/>
      <c r="V241" s="240"/>
      <c r="W241" s="240"/>
      <c r="X241" s="240"/>
    </row>
    <row r="242" spans="11:24" x14ac:dyDescent="0.2">
      <c r="K242" s="26"/>
      <c r="L242" s="26"/>
      <c r="M242" s="26"/>
      <c r="U242" s="240"/>
      <c r="V242" s="240"/>
      <c r="W242" s="240"/>
      <c r="X242" s="240"/>
    </row>
    <row r="243" spans="11:24" x14ac:dyDescent="0.2">
      <c r="K243" s="26"/>
      <c r="L243" s="26"/>
      <c r="M243" s="26"/>
      <c r="U243" s="240"/>
      <c r="V243" s="240"/>
      <c r="W243" s="240"/>
      <c r="X243" s="240"/>
    </row>
    <row r="244" spans="11:24" x14ac:dyDescent="0.2">
      <c r="K244" s="26"/>
      <c r="L244" s="26"/>
      <c r="M244" s="26"/>
      <c r="U244" s="240"/>
      <c r="V244" s="240"/>
      <c r="W244" s="240"/>
      <c r="X244" s="240"/>
    </row>
    <row r="245" spans="11:24" x14ac:dyDescent="0.2">
      <c r="K245" s="26"/>
      <c r="L245" s="26"/>
      <c r="M245" s="26"/>
      <c r="U245" s="240"/>
      <c r="V245" s="240"/>
      <c r="W245" s="240"/>
      <c r="X245" s="240"/>
    </row>
    <row r="246" spans="11:24" x14ac:dyDescent="0.2">
      <c r="K246" s="26"/>
      <c r="L246" s="26"/>
      <c r="M246" s="26"/>
      <c r="U246" s="240"/>
      <c r="V246" s="240"/>
      <c r="W246" s="240"/>
      <c r="X246" s="240"/>
    </row>
    <row r="247" spans="11:24" x14ac:dyDescent="0.2">
      <c r="K247" s="26"/>
      <c r="L247" s="26"/>
      <c r="M247" s="26"/>
      <c r="U247" s="240"/>
      <c r="V247" s="240"/>
      <c r="W247" s="240"/>
      <c r="X247" s="240"/>
    </row>
    <row r="248" spans="11:24" x14ac:dyDescent="0.2">
      <c r="K248" s="26"/>
      <c r="L248" s="26"/>
      <c r="M248" s="26"/>
      <c r="U248" s="240"/>
      <c r="V248" s="240"/>
      <c r="W248" s="240"/>
      <c r="X248" s="240"/>
    </row>
    <row r="249" spans="11:24" x14ac:dyDescent="0.2">
      <c r="K249" s="26"/>
      <c r="L249" s="26"/>
      <c r="M249" s="26"/>
      <c r="U249" s="240"/>
      <c r="V249" s="240"/>
      <c r="W249" s="240"/>
      <c r="X249" s="240"/>
    </row>
    <row r="250" spans="11:24" x14ac:dyDescent="0.2">
      <c r="K250" s="26"/>
      <c r="L250" s="26"/>
      <c r="M250" s="26"/>
      <c r="U250" s="240"/>
      <c r="V250" s="240"/>
      <c r="W250" s="240"/>
      <c r="X250" s="240"/>
    </row>
    <row r="251" spans="11:24" x14ac:dyDescent="0.2">
      <c r="K251" s="26"/>
      <c r="L251" s="26"/>
      <c r="M251" s="26"/>
      <c r="U251" s="240"/>
      <c r="V251" s="240"/>
      <c r="W251" s="240"/>
      <c r="X251" s="240"/>
    </row>
    <row r="252" spans="11:24" x14ac:dyDescent="0.2">
      <c r="K252" s="26"/>
      <c r="L252" s="26"/>
      <c r="M252" s="26"/>
      <c r="U252" s="240"/>
      <c r="V252" s="240"/>
      <c r="W252" s="240"/>
      <c r="X252" s="240"/>
    </row>
    <row r="253" spans="11:24" x14ac:dyDescent="0.2">
      <c r="K253" s="26"/>
      <c r="L253" s="26"/>
      <c r="M253" s="26"/>
      <c r="U253" s="240"/>
      <c r="V253" s="240"/>
      <c r="W253" s="240"/>
      <c r="X253" s="240"/>
    </row>
    <row r="254" spans="11:24" x14ac:dyDescent="0.2">
      <c r="K254" s="26"/>
      <c r="L254" s="26"/>
      <c r="M254" s="26"/>
      <c r="U254" s="240"/>
      <c r="V254" s="240"/>
      <c r="W254" s="240"/>
      <c r="X254" s="240"/>
    </row>
    <row r="255" spans="11:24" x14ac:dyDescent="0.2">
      <c r="K255" s="26"/>
      <c r="L255" s="26"/>
      <c r="M255" s="26"/>
      <c r="U255" s="240"/>
      <c r="V255" s="240"/>
      <c r="W255" s="240"/>
      <c r="X255" s="240"/>
    </row>
    <row r="256" spans="11:24" x14ac:dyDescent="0.2">
      <c r="K256" s="26"/>
      <c r="L256" s="26"/>
      <c r="M256" s="26"/>
      <c r="U256" s="240"/>
      <c r="V256" s="240"/>
      <c r="W256" s="240"/>
      <c r="X256" s="240"/>
    </row>
    <row r="257" spans="11:24" x14ac:dyDescent="0.2">
      <c r="K257" s="26"/>
      <c r="L257" s="26"/>
      <c r="M257" s="26"/>
      <c r="U257" s="240"/>
      <c r="V257" s="240"/>
      <c r="W257" s="240"/>
      <c r="X257" s="240"/>
    </row>
    <row r="258" spans="11:24" x14ac:dyDescent="0.2">
      <c r="K258" s="26"/>
      <c r="L258" s="26"/>
      <c r="M258" s="26"/>
      <c r="U258" s="240"/>
      <c r="V258" s="240"/>
      <c r="W258" s="240"/>
      <c r="X258" s="240"/>
    </row>
    <row r="259" spans="11:24" x14ac:dyDescent="0.2">
      <c r="K259" s="26"/>
      <c r="L259" s="26"/>
      <c r="M259" s="26"/>
      <c r="U259" s="240"/>
      <c r="V259" s="240"/>
      <c r="W259" s="240"/>
      <c r="X259" s="240"/>
    </row>
    <row r="260" spans="11:24" x14ac:dyDescent="0.2">
      <c r="K260" s="26"/>
      <c r="L260" s="26"/>
      <c r="M260" s="26"/>
      <c r="U260" s="240"/>
      <c r="V260" s="240"/>
      <c r="W260" s="240"/>
      <c r="X260" s="240"/>
    </row>
    <row r="261" spans="11:24" x14ac:dyDescent="0.2">
      <c r="K261" s="26"/>
      <c r="L261" s="26"/>
      <c r="M261" s="26"/>
      <c r="U261" s="240"/>
      <c r="V261" s="240"/>
      <c r="W261" s="240"/>
      <c r="X261" s="240"/>
    </row>
    <row r="262" spans="11:24" x14ac:dyDescent="0.2">
      <c r="K262" s="26"/>
      <c r="L262" s="26"/>
      <c r="M262" s="26"/>
      <c r="U262" s="240"/>
      <c r="V262" s="240"/>
      <c r="W262" s="240"/>
      <c r="X262" s="240"/>
    </row>
    <row r="263" spans="11:24" x14ac:dyDescent="0.2">
      <c r="K263" s="26"/>
      <c r="L263" s="26"/>
      <c r="M263" s="26"/>
      <c r="U263" s="240"/>
      <c r="V263" s="240"/>
      <c r="W263" s="240"/>
      <c r="X263" s="240"/>
    </row>
    <row r="264" spans="11:24" x14ac:dyDescent="0.2">
      <c r="K264" s="26"/>
      <c r="L264" s="26"/>
      <c r="M264" s="26"/>
      <c r="U264" s="240"/>
      <c r="V264" s="240"/>
      <c r="W264" s="240"/>
      <c r="X264" s="240"/>
    </row>
    <row r="265" spans="11:24" x14ac:dyDescent="0.2">
      <c r="K265" s="26"/>
      <c r="L265" s="26"/>
      <c r="M265" s="26"/>
      <c r="U265" s="240"/>
      <c r="V265" s="240"/>
      <c r="W265" s="240"/>
      <c r="X265" s="240"/>
    </row>
    <row r="266" spans="11:24" x14ac:dyDescent="0.2">
      <c r="K266" s="26"/>
      <c r="L266" s="26"/>
      <c r="M266" s="26"/>
      <c r="U266" s="240"/>
      <c r="V266" s="240"/>
      <c r="W266" s="240"/>
      <c r="X266" s="240"/>
    </row>
    <row r="267" spans="11:24" x14ac:dyDescent="0.2">
      <c r="K267" s="26"/>
      <c r="L267" s="26"/>
      <c r="M267" s="26"/>
      <c r="U267" s="240"/>
      <c r="V267" s="240"/>
      <c r="W267" s="240"/>
      <c r="X267" s="240"/>
    </row>
    <row r="268" spans="11:24" x14ac:dyDescent="0.2">
      <c r="K268" s="26"/>
      <c r="L268" s="26"/>
      <c r="M268" s="26"/>
      <c r="U268" s="240"/>
      <c r="V268" s="240"/>
      <c r="W268" s="240"/>
      <c r="X268" s="240"/>
    </row>
    <row r="269" spans="11:24" x14ac:dyDescent="0.2">
      <c r="K269" s="26"/>
      <c r="L269" s="26"/>
      <c r="M269" s="26"/>
      <c r="U269" s="240"/>
      <c r="V269" s="240"/>
      <c r="W269" s="240"/>
      <c r="X269" s="240"/>
    </row>
    <row r="270" spans="11:24" x14ac:dyDescent="0.2">
      <c r="K270" s="26"/>
      <c r="L270" s="26"/>
      <c r="M270" s="26"/>
      <c r="U270" s="240"/>
      <c r="V270" s="240"/>
      <c r="W270" s="240"/>
      <c r="X270" s="240"/>
    </row>
    <row r="271" spans="11:24" x14ac:dyDescent="0.2">
      <c r="K271" s="26"/>
      <c r="L271" s="26"/>
      <c r="M271" s="26"/>
      <c r="U271" s="240"/>
      <c r="V271" s="240"/>
      <c r="W271" s="240"/>
      <c r="X271" s="240"/>
    </row>
    <row r="272" spans="11:24" x14ac:dyDescent="0.2">
      <c r="K272" s="26"/>
      <c r="L272" s="26"/>
      <c r="M272" s="26"/>
      <c r="U272" s="240"/>
      <c r="V272" s="240"/>
      <c r="W272" s="240"/>
      <c r="X272" s="240"/>
    </row>
    <row r="273" spans="11:24" x14ac:dyDescent="0.2">
      <c r="K273" s="26"/>
      <c r="L273" s="26"/>
      <c r="M273" s="26"/>
      <c r="U273" s="240"/>
      <c r="V273" s="240"/>
      <c r="W273" s="240"/>
      <c r="X273" s="240"/>
    </row>
    <row r="274" spans="11:24" x14ac:dyDescent="0.2">
      <c r="K274" s="26"/>
      <c r="L274" s="26"/>
      <c r="M274" s="26"/>
      <c r="U274" s="240"/>
      <c r="V274" s="240"/>
      <c r="W274" s="240"/>
      <c r="X274" s="240"/>
    </row>
    <row r="275" spans="11:24" x14ac:dyDescent="0.2">
      <c r="K275" s="26"/>
      <c r="L275" s="26"/>
      <c r="M275" s="26"/>
      <c r="U275" s="240"/>
      <c r="V275" s="240"/>
      <c r="W275" s="240"/>
      <c r="X275" s="240"/>
    </row>
    <row r="276" spans="11:24" x14ac:dyDescent="0.2">
      <c r="K276" s="26"/>
      <c r="L276" s="26"/>
      <c r="M276" s="26"/>
      <c r="U276" s="240"/>
      <c r="V276" s="240"/>
      <c r="W276" s="240"/>
      <c r="X276" s="240"/>
    </row>
    <row r="277" spans="11:24" x14ac:dyDescent="0.2">
      <c r="K277" s="26"/>
      <c r="L277" s="26"/>
      <c r="M277" s="26"/>
      <c r="U277" s="240"/>
      <c r="V277" s="240"/>
      <c r="W277" s="240"/>
      <c r="X277" s="240"/>
    </row>
    <row r="278" spans="11:24" x14ac:dyDescent="0.2">
      <c r="K278" s="26"/>
      <c r="L278" s="26"/>
      <c r="M278" s="26"/>
      <c r="U278" s="240"/>
      <c r="V278" s="240"/>
      <c r="W278" s="240"/>
      <c r="X278" s="240"/>
    </row>
    <row r="279" spans="11:24" x14ac:dyDescent="0.2">
      <c r="K279" s="26"/>
      <c r="L279" s="26"/>
      <c r="M279" s="26"/>
      <c r="U279" s="240"/>
      <c r="V279" s="240"/>
      <c r="W279" s="240"/>
      <c r="X279" s="240"/>
    </row>
    <row r="280" spans="11:24" x14ac:dyDescent="0.2">
      <c r="K280" s="26"/>
      <c r="L280" s="26"/>
      <c r="M280" s="26"/>
      <c r="U280" s="240"/>
      <c r="V280" s="240"/>
      <c r="W280" s="240"/>
      <c r="X280" s="240"/>
    </row>
    <row r="281" spans="11:24" x14ac:dyDescent="0.2">
      <c r="K281" s="26"/>
      <c r="L281" s="26"/>
      <c r="M281" s="26"/>
      <c r="U281" s="240"/>
      <c r="V281" s="240"/>
      <c r="W281" s="240"/>
      <c r="X281" s="240"/>
    </row>
    <row r="282" spans="11:24" x14ac:dyDescent="0.2">
      <c r="K282" s="26"/>
      <c r="L282" s="26"/>
      <c r="M282" s="26"/>
      <c r="U282" s="240"/>
      <c r="V282" s="240"/>
      <c r="W282" s="240"/>
      <c r="X282" s="240"/>
    </row>
    <row r="283" spans="11:24" x14ac:dyDescent="0.2">
      <c r="K283" s="26"/>
      <c r="L283" s="26"/>
      <c r="M283" s="26"/>
      <c r="U283" s="240"/>
      <c r="V283" s="240"/>
      <c r="W283" s="240"/>
      <c r="X283" s="240"/>
    </row>
    <row r="284" spans="11:24" x14ac:dyDescent="0.2">
      <c r="K284" s="26"/>
      <c r="L284" s="26"/>
      <c r="M284" s="26"/>
      <c r="U284" s="240"/>
      <c r="V284" s="240"/>
      <c r="W284" s="240"/>
      <c r="X284" s="240"/>
    </row>
    <row r="285" spans="11:24" x14ac:dyDescent="0.2">
      <c r="K285" s="26"/>
      <c r="L285" s="26"/>
      <c r="M285" s="26"/>
      <c r="U285" s="240"/>
      <c r="V285" s="240"/>
      <c r="W285" s="240"/>
      <c r="X285" s="240"/>
    </row>
    <row r="286" spans="11:24" x14ac:dyDescent="0.2">
      <c r="K286" s="26"/>
      <c r="L286" s="26"/>
      <c r="M286" s="26"/>
      <c r="U286" s="240"/>
      <c r="V286" s="240"/>
      <c r="W286" s="240"/>
      <c r="X286" s="240"/>
    </row>
    <row r="287" spans="11:24" x14ac:dyDescent="0.2">
      <c r="K287" s="26"/>
      <c r="L287" s="26"/>
      <c r="M287" s="26"/>
      <c r="U287" s="240"/>
      <c r="V287" s="240"/>
      <c r="W287" s="240"/>
      <c r="X287" s="240"/>
    </row>
    <row r="288" spans="11:24" x14ac:dyDescent="0.2">
      <c r="K288" s="26"/>
      <c r="L288" s="26"/>
      <c r="M288" s="26"/>
      <c r="U288" s="240"/>
      <c r="V288" s="240"/>
      <c r="W288" s="240"/>
      <c r="X288" s="240"/>
    </row>
    <row r="289" spans="11:24" x14ac:dyDescent="0.2">
      <c r="K289" s="26"/>
      <c r="L289" s="26"/>
      <c r="M289" s="26"/>
      <c r="U289" s="240"/>
      <c r="V289" s="240"/>
      <c r="W289" s="240"/>
      <c r="X289" s="240"/>
    </row>
    <row r="290" spans="11:24" x14ac:dyDescent="0.2">
      <c r="K290" s="26"/>
      <c r="L290" s="26"/>
      <c r="M290" s="26"/>
      <c r="U290" s="240"/>
      <c r="V290" s="240"/>
      <c r="W290" s="240"/>
      <c r="X290" s="240"/>
    </row>
    <row r="291" spans="11:24" x14ac:dyDescent="0.2">
      <c r="K291" s="26"/>
      <c r="L291" s="26"/>
      <c r="M291" s="26"/>
      <c r="U291" s="240"/>
      <c r="V291" s="240"/>
      <c r="W291" s="240"/>
      <c r="X291" s="240"/>
    </row>
    <row r="292" spans="11:24" x14ac:dyDescent="0.2">
      <c r="K292" s="26"/>
      <c r="L292" s="26"/>
      <c r="M292" s="26"/>
      <c r="U292" s="240"/>
      <c r="V292" s="240"/>
      <c r="W292" s="240"/>
      <c r="X292" s="240"/>
    </row>
    <row r="293" spans="11:24" x14ac:dyDescent="0.2">
      <c r="K293" s="26"/>
      <c r="L293" s="26"/>
      <c r="M293" s="26"/>
      <c r="U293" s="240"/>
      <c r="V293" s="240"/>
      <c r="W293" s="240"/>
      <c r="X293" s="240"/>
    </row>
    <row r="294" spans="11:24" x14ac:dyDescent="0.2">
      <c r="K294" s="26"/>
      <c r="L294" s="26"/>
      <c r="M294" s="26"/>
      <c r="U294" s="240"/>
      <c r="V294" s="240"/>
      <c r="W294" s="240"/>
      <c r="X294" s="240"/>
    </row>
    <row r="295" spans="11:24" x14ac:dyDescent="0.2">
      <c r="K295" s="26"/>
      <c r="L295" s="26"/>
      <c r="M295" s="26"/>
      <c r="U295" s="240"/>
      <c r="V295" s="240"/>
      <c r="W295" s="240"/>
      <c r="X295" s="240"/>
    </row>
    <row r="296" spans="11:24" x14ac:dyDescent="0.2">
      <c r="K296" s="26"/>
      <c r="L296" s="26"/>
      <c r="M296" s="26"/>
      <c r="U296" s="240"/>
      <c r="V296" s="240"/>
      <c r="W296" s="240"/>
      <c r="X296" s="240"/>
    </row>
    <row r="297" spans="11:24" x14ac:dyDescent="0.2">
      <c r="K297" s="26"/>
      <c r="L297" s="26"/>
      <c r="M297" s="26"/>
      <c r="U297" s="240"/>
      <c r="V297" s="240"/>
      <c r="W297" s="240"/>
      <c r="X297" s="240"/>
    </row>
    <row r="298" spans="11:24" x14ac:dyDescent="0.2">
      <c r="K298" s="26"/>
      <c r="L298" s="26"/>
      <c r="M298" s="26"/>
      <c r="U298" s="240"/>
      <c r="V298" s="240"/>
      <c r="W298" s="240"/>
      <c r="X298" s="240"/>
    </row>
    <row r="299" spans="11:24" x14ac:dyDescent="0.2">
      <c r="K299" s="26"/>
      <c r="L299" s="26"/>
      <c r="M299" s="26"/>
      <c r="U299" s="240"/>
      <c r="V299" s="240"/>
      <c r="W299" s="240"/>
      <c r="X299" s="240"/>
    </row>
    <row r="300" spans="11:24" x14ac:dyDescent="0.2">
      <c r="K300" s="26"/>
      <c r="L300" s="26"/>
      <c r="M300" s="26"/>
      <c r="U300" s="240"/>
      <c r="V300" s="240"/>
      <c r="W300" s="240"/>
      <c r="X300" s="240"/>
    </row>
    <row r="301" spans="11:24" x14ac:dyDescent="0.2">
      <c r="K301" s="26"/>
      <c r="L301" s="26"/>
      <c r="M301" s="26"/>
      <c r="U301" s="240"/>
      <c r="V301" s="240"/>
      <c r="W301" s="240"/>
      <c r="X301" s="240"/>
    </row>
    <row r="302" spans="11:24" x14ac:dyDescent="0.2">
      <c r="K302" s="26"/>
      <c r="L302" s="26"/>
      <c r="M302" s="26"/>
      <c r="U302" s="240"/>
      <c r="V302" s="240"/>
      <c r="W302" s="240"/>
      <c r="X302" s="240"/>
    </row>
    <row r="303" spans="11:24" x14ac:dyDescent="0.2">
      <c r="K303" s="26"/>
      <c r="L303" s="26"/>
      <c r="M303" s="26"/>
      <c r="U303" s="240"/>
      <c r="V303" s="240"/>
      <c r="W303" s="240"/>
      <c r="X303" s="240"/>
    </row>
    <row r="304" spans="11:24" x14ac:dyDescent="0.2">
      <c r="K304" s="26"/>
      <c r="L304" s="26"/>
      <c r="M304" s="26"/>
      <c r="U304" s="240"/>
      <c r="V304" s="240"/>
      <c r="W304" s="240"/>
      <c r="X304" s="240"/>
    </row>
    <row r="305" spans="11:24" x14ac:dyDescent="0.2">
      <c r="K305" s="26"/>
      <c r="L305" s="26"/>
      <c r="M305" s="26"/>
      <c r="U305" s="240"/>
      <c r="V305" s="240"/>
      <c r="W305" s="240"/>
      <c r="X305" s="240"/>
    </row>
    <row r="306" spans="11:24" x14ac:dyDescent="0.2">
      <c r="K306" s="26"/>
      <c r="L306" s="26"/>
      <c r="M306" s="26"/>
      <c r="U306" s="240"/>
      <c r="V306" s="240"/>
      <c r="W306" s="240"/>
      <c r="X306" s="240"/>
    </row>
    <row r="307" spans="11:24" x14ac:dyDescent="0.2">
      <c r="K307" s="26"/>
      <c r="L307" s="26"/>
      <c r="M307" s="26"/>
      <c r="U307" s="240"/>
      <c r="V307" s="240"/>
      <c r="W307" s="240"/>
      <c r="X307" s="240"/>
    </row>
    <row r="308" spans="11:24" x14ac:dyDescent="0.2">
      <c r="K308" s="26"/>
      <c r="L308" s="26"/>
      <c r="M308" s="26"/>
      <c r="U308" s="240"/>
      <c r="V308" s="240"/>
      <c r="W308" s="240"/>
      <c r="X308" s="240"/>
    </row>
    <row r="309" spans="11:24" x14ac:dyDescent="0.2">
      <c r="K309" s="26"/>
      <c r="L309" s="26"/>
      <c r="M309" s="26"/>
      <c r="U309" s="240"/>
      <c r="V309" s="240"/>
      <c r="W309" s="240"/>
      <c r="X309" s="240"/>
    </row>
    <row r="310" spans="11:24" x14ac:dyDescent="0.2">
      <c r="K310" s="26"/>
      <c r="L310" s="26"/>
      <c r="M310" s="26"/>
      <c r="U310" s="240"/>
      <c r="V310" s="240"/>
      <c r="W310" s="240"/>
      <c r="X310" s="240"/>
    </row>
    <row r="311" spans="11:24" x14ac:dyDescent="0.2">
      <c r="K311" s="26"/>
      <c r="L311" s="26"/>
      <c r="M311" s="26"/>
      <c r="U311" s="240"/>
      <c r="V311" s="240"/>
      <c r="W311" s="240"/>
      <c r="X311" s="240"/>
    </row>
    <row r="312" spans="11:24" x14ac:dyDescent="0.2">
      <c r="K312" s="26"/>
      <c r="L312" s="26"/>
      <c r="M312" s="26"/>
      <c r="U312" s="240"/>
      <c r="V312" s="240"/>
      <c r="W312" s="240"/>
      <c r="X312" s="240"/>
    </row>
    <row r="313" spans="11:24" x14ac:dyDescent="0.2">
      <c r="K313" s="26"/>
      <c r="L313" s="26"/>
      <c r="M313" s="26"/>
      <c r="U313" s="240"/>
      <c r="V313" s="240"/>
      <c r="W313" s="240"/>
      <c r="X313" s="240"/>
    </row>
    <row r="314" spans="11:24" x14ac:dyDescent="0.2">
      <c r="K314" s="26"/>
      <c r="L314" s="26"/>
      <c r="M314" s="26"/>
      <c r="U314" s="240"/>
      <c r="V314" s="240"/>
      <c r="W314" s="240"/>
      <c r="X314" s="240"/>
    </row>
    <row r="315" spans="11:24" x14ac:dyDescent="0.2">
      <c r="K315" s="26"/>
      <c r="L315" s="26"/>
      <c r="M315" s="26"/>
      <c r="U315" s="240"/>
      <c r="V315" s="240"/>
      <c r="W315" s="240"/>
      <c r="X315" s="240"/>
    </row>
    <row r="316" spans="11:24" x14ac:dyDescent="0.2">
      <c r="K316" s="26"/>
      <c r="L316" s="26"/>
      <c r="M316" s="26"/>
      <c r="U316" s="240"/>
      <c r="V316" s="240"/>
      <c r="W316" s="240"/>
      <c r="X316" s="240"/>
    </row>
    <row r="317" spans="11:24" x14ac:dyDescent="0.2">
      <c r="K317" s="26"/>
      <c r="L317" s="26"/>
      <c r="M317" s="26"/>
      <c r="U317" s="240"/>
      <c r="V317" s="240"/>
      <c r="W317" s="240"/>
      <c r="X317" s="240"/>
    </row>
    <row r="318" spans="11:24" x14ac:dyDescent="0.2">
      <c r="K318" s="26"/>
      <c r="L318" s="26"/>
      <c r="M318" s="26"/>
      <c r="U318" s="240"/>
      <c r="V318" s="240"/>
      <c r="W318" s="240"/>
      <c r="X318" s="240"/>
    </row>
    <row r="319" spans="11:24" x14ac:dyDescent="0.2">
      <c r="K319" s="26"/>
      <c r="L319" s="26"/>
      <c r="M319" s="26"/>
      <c r="U319" s="240"/>
      <c r="V319" s="240"/>
      <c r="W319" s="240"/>
      <c r="X319" s="240"/>
    </row>
    <row r="320" spans="11:24" x14ac:dyDescent="0.2">
      <c r="K320" s="26"/>
      <c r="L320" s="26"/>
      <c r="M320" s="26"/>
      <c r="U320" s="240"/>
      <c r="V320" s="240"/>
      <c r="W320" s="240"/>
      <c r="X320" s="240"/>
    </row>
    <row r="321" spans="11:24" x14ac:dyDescent="0.2">
      <c r="K321" s="26"/>
      <c r="L321" s="26"/>
      <c r="M321" s="26"/>
      <c r="U321" s="240"/>
      <c r="V321" s="240"/>
      <c r="W321" s="240"/>
      <c r="X321" s="240"/>
    </row>
    <row r="322" spans="11:24" x14ac:dyDescent="0.2">
      <c r="K322" s="26"/>
      <c r="L322" s="26"/>
      <c r="M322" s="26"/>
      <c r="U322" s="240"/>
      <c r="V322" s="240"/>
      <c r="W322" s="240"/>
      <c r="X322" s="240"/>
    </row>
    <row r="323" spans="11:24" x14ac:dyDescent="0.2">
      <c r="K323" s="26"/>
      <c r="L323" s="26"/>
      <c r="M323" s="26"/>
      <c r="U323" s="240"/>
      <c r="V323" s="240"/>
      <c r="W323" s="240"/>
      <c r="X323" s="240"/>
    </row>
    <row r="324" spans="11:24" x14ac:dyDescent="0.2">
      <c r="K324" s="26"/>
      <c r="L324" s="26"/>
      <c r="M324" s="26"/>
      <c r="U324" s="240"/>
      <c r="V324" s="240"/>
      <c r="W324" s="240"/>
      <c r="X324" s="240"/>
    </row>
    <row r="325" spans="11:24" x14ac:dyDescent="0.2">
      <c r="K325" s="26"/>
      <c r="L325" s="26"/>
      <c r="M325" s="26"/>
      <c r="U325" s="240"/>
      <c r="V325" s="240"/>
      <c r="W325" s="240"/>
      <c r="X325" s="240"/>
    </row>
    <row r="326" spans="11:24" x14ac:dyDescent="0.2">
      <c r="K326" s="26"/>
      <c r="L326" s="26"/>
      <c r="M326" s="26"/>
      <c r="U326" s="240"/>
      <c r="V326" s="240"/>
      <c r="W326" s="240"/>
      <c r="X326" s="240"/>
    </row>
    <row r="327" spans="11:24" x14ac:dyDescent="0.2">
      <c r="K327" s="26"/>
      <c r="L327" s="26"/>
      <c r="M327" s="26"/>
      <c r="U327" s="240"/>
      <c r="V327" s="240"/>
      <c r="W327" s="240"/>
      <c r="X327" s="240"/>
    </row>
    <row r="328" spans="11:24" x14ac:dyDescent="0.2">
      <c r="K328" s="26"/>
      <c r="L328" s="26"/>
      <c r="M328" s="26"/>
      <c r="U328" s="240"/>
      <c r="V328" s="240"/>
      <c r="W328" s="240"/>
      <c r="X328" s="240"/>
    </row>
    <row r="329" spans="11:24" x14ac:dyDescent="0.2">
      <c r="K329" s="26"/>
      <c r="L329" s="26"/>
      <c r="M329" s="26"/>
      <c r="U329" s="240"/>
      <c r="V329" s="240"/>
      <c r="W329" s="240"/>
      <c r="X329" s="240"/>
    </row>
    <row r="330" spans="11:24" x14ac:dyDescent="0.2">
      <c r="K330" s="26"/>
      <c r="L330" s="26"/>
      <c r="M330" s="26"/>
      <c r="U330" s="240"/>
      <c r="V330" s="240"/>
      <c r="W330" s="240"/>
      <c r="X330" s="240"/>
    </row>
    <row r="331" spans="11:24" x14ac:dyDescent="0.2">
      <c r="K331" s="26"/>
      <c r="L331" s="26"/>
      <c r="M331" s="26"/>
      <c r="U331" s="240"/>
      <c r="V331" s="240"/>
      <c r="W331" s="240"/>
      <c r="X331" s="240"/>
    </row>
    <row r="332" spans="11:24" x14ac:dyDescent="0.2">
      <c r="K332" s="26"/>
      <c r="L332" s="26"/>
      <c r="M332" s="26"/>
      <c r="U332" s="240"/>
      <c r="V332" s="240"/>
      <c r="W332" s="240"/>
      <c r="X332" s="240"/>
    </row>
    <row r="333" spans="11:24" x14ac:dyDescent="0.2">
      <c r="K333" s="26"/>
      <c r="L333" s="26"/>
      <c r="M333" s="26"/>
      <c r="U333" s="240"/>
      <c r="V333" s="240"/>
      <c r="W333" s="240"/>
      <c r="X333" s="240"/>
    </row>
    <row r="334" spans="11:24" x14ac:dyDescent="0.2">
      <c r="K334" s="26"/>
      <c r="L334" s="26"/>
      <c r="M334" s="26"/>
      <c r="U334" s="240"/>
      <c r="V334" s="240"/>
      <c r="W334" s="240"/>
      <c r="X334" s="240"/>
    </row>
    <row r="335" spans="11:24" x14ac:dyDescent="0.2">
      <c r="K335" s="26"/>
      <c r="L335" s="26"/>
      <c r="M335" s="26"/>
      <c r="U335" s="240"/>
      <c r="V335" s="240"/>
      <c r="W335" s="240"/>
      <c r="X335" s="240"/>
    </row>
    <row r="336" spans="11:24" x14ac:dyDescent="0.2">
      <c r="K336" s="26"/>
      <c r="L336" s="26"/>
      <c r="M336" s="26"/>
      <c r="U336" s="240"/>
      <c r="V336" s="240"/>
      <c r="W336" s="240"/>
      <c r="X336" s="240"/>
    </row>
    <row r="337" spans="11:24" x14ac:dyDescent="0.2">
      <c r="K337" s="26"/>
      <c r="L337" s="26"/>
      <c r="M337" s="26"/>
      <c r="U337" s="240"/>
      <c r="V337" s="240"/>
      <c r="W337" s="240"/>
      <c r="X337" s="240"/>
    </row>
    <row r="338" spans="11:24" x14ac:dyDescent="0.2">
      <c r="K338" s="26"/>
      <c r="L338" s="26"/>
      <c r="M338" s="26"/>
      <c r="U338" s="240"/>
      <c r="V338" s="240"/>
      <c r="W338" s="240"/>
      <c r="X338" s="240"/>
    </row>
    <row r="339" spans="11:24" x14ac:dyDescent="0.2">
      <c r="K339" s="26"/>
      <c r="L339" s="26"/>
      <c r="M339" s="26"/>
      <c r="U339" s="240"/>
      <c r="V339" s="240"/>
      <c r="W339" s="240"/>
      <c r="X339" s="240"/>
    </row>
    <row r="340" spans="11:24" x14ac:dyDescent="0.2">
      <c r="K340" s="26"/>
      <c r="L340" s="26"/>
      <c r="M340" s="26"/>
      <c r="U340" s="240"/>
      <c r="V340" s="240"/>
      <c r="W340" s="240"/>
      <c r="X340" s="240"/>
    </row>
    <row r="341" spans="11:24" x14ac:dyDescent="0.2">
      <c r="K341" s="26"/>
      <c r="L341" s="26"/>
      <c r="M341" s="26"/>
      <c r="U341" s="240"/>
      <c r="V341" s="240"/>
      <c r="W341" s="240"/>
      <c r="X341" s="240"/>
    </row>
    <row r="342" spans="11:24" x14ac:dyDescent="0.2">
      <c r="K342" s="26"/>
      <c r="L342" s="26"/>
      <c r="M342" s="26"/>
      <c r="U342" s="240"/>
      <c r="V342" s="240"/>
      <c r="W342" s="240"/>
      <c r="X342" s="240"/>
    </row>
    <row r="343" spans="11:24" x14ac:dyDescent="0.2">
      <c r="K343" s="26"/>
      <c r="L343" s="26"/>
      <c r="M343" s="26"/>
      <c r="U343" s="240"/>
      <c r="V343" s="240"/>
      <c r="W343" s="240"/>
      <c r="X343" s="240"/>
    </row>
    <row r="344" spans="11:24" x14ac:dyDescent="0.2">
      <c r="K344" s="26"/>
      <c r="L344" s="26"/>
      <c r="M344" s="26"/>
      <c r="U344" s="240"/>
      <c r="V344" s="240"/>
      <c r="W344" s="240"/>
      <c r="X344" s="240"/>
    </row>
    <row r="345" spans="11:24" x14ac:dyDescent="0.2">
      <c r="K345" s="26"/>
      <c r="L345" s="26"/>
      <c r="M345" s="26"/>
      <c r="U345" s="240"/>
      <c r="V345" s="240"/>
      <c r="W345" s="240"/>
      <c r="X345" s="240"/>
    </row>
    <row r="346" spans="11:24" x14ac:dyDescent="0.2">
      <c r="K346" s="26"/>
      <c r="L346" s="26"/>
      <c r="M346" s="26"/>
      <c r="U346" s="240"/>
      <c r="V346" s="240"/>
      <c r="W346" s="240"/>
      <c r="X346" s="240"/>
    </row>
    <row r="347" spans="11:24" x14ac:dyDescent="0.2">
      <c r="K347" s="26"/>
      <c r="L347" s="26"/>
      <c r="M347" s="26"/>
      <c r="U347" s="240"/>
      <c r="V347" s="240"/>
      <c r="W347" s="240"/>
      <c r="X347" s="240"/>
    </row>
    <row r="348" spans="11:24" x14ac:dyDescent="0.2">
      <c r="K348" s="26"/>
      <c r="L348" s="26"/>
      <c r="M348" s="26"/>
      <c r="U348" s="240"/>
      <c r="V348" s="240"/>
      <c r="W348" s="240"/>
      <c r="X348" s="240"/>
    </row>
    <row r="349" spans="11:24" x14ac:dyDescent="0.2">
      <c r="K349" s="26"/>
      <c r="L349" s="26"/>
      <c r="M349" s="26"/>
      <c r="U349" s="240"/>
      <c r="V349" s="240"/>
      <c r="W349" s="240"/>
      <c r="X349" s="240"/>
    </row>
    <row r="350" spans="11:24" x14ac:dyDescent="0.2">
      <c r="K350" s="26"/>
      <c r="L350" s="26"/>
      <c r="M350" s="26"/>
      <c r="U350" s="240"/>
      <c r="V350" s="240"/>
      <c r="W350" s="240"/>
      <c r="X350" s="240"/>
    </row>
    <row r="351" spans="11:24" x14ac:dyDescent="0.2">
      <c r="K351" s="26"/>
      <c r="L351" s="26"/>
      <c r="M351" s="26"/>
      <c r="U351" s="240"/>
      <c r="V351" s="240"/>
      <c r="W351" s="240"/>
      <c r="X351" s="240"/>
    </row>
    <row r="352" spans="11:24" x14ac:dyDescent="0.2">
      <c r="K352" s="26"/>
      <c r="L352" s="26"/>
      <c r="M352" s="26"/>
      <c r="U352" s="240"/>
      <c r="V352" s="240"/>
      <c r="W352" s="240"/>
      <c r="X352" s="240"/>
    </row>
    <row r="353" spans="11:24" x14ac:dyDescent="0.2">
      <c r="K353" s="26"/>
      <c r="L353" s="26"/>
      <c r="M353" s="26"/>
      <c r="U353" s="240"/>
      <c r="V353" s="240"/>
      <c r="W353" s="240"/>
      <c r="X353" s="240"/>
    </row>
    <row r="354" spans="11:24" x14ac:dyDescent="0.2">
      <c r="K354" s="26"/>
      <c r="L354" s="26"/>
      <c r="M354" s="26"/>
      <c r="U354" s="240"/>
      <c r="V354" s="240"/>
      <c r="W354" s="240"/>
      <c r="X354" s="240"/>
    </row>
    <row r="355" spans="11:24" x14ac:dyDescent="0.2">
      <c r="K355" s="26"/>
      <c r="L355" s="26"/>
      <c r="M355" s="26"/>
      <c r="U355" s="240"/>
      <c r="V355" s="240"/>
      <c r="W355" s="240"/>
      <c r="X355" s="240"/>
    </row>
    <row r="356" spans="11:24" x14ac:dyDescent="0.2">
      <c r="K356" s="26"/>
      <c r="L356" s="26"/>
      <c r="M356" s="26"/>
      <c r="U356" s="240"/>
      <c r="V356" s="240"/>
      <c r="W356" s="240"/>
      <c r="X356" s="240"/>
    </row>
    <row r="357" spans="11:24" x14ac:dyDescent="0.2">
      <c r="K357" s="26"/>
      <c r="L357" s="26"/>
      <c r="M357" s="26"/>
      <c r="U357" s="240"/>
      <c r="V357" s="240"/>
      <c r="W357" s="240"/>
      <c r="X357" s="240"/>
    </row>
    <row r="358" spans="11:24" x14ac:dyDescent="0.2">
      <c r="K358" s="26"/>
      <c r="L358" s="26"/>
      <c r="M358" s="26"/>
      <c r="U358" s="240"/>
      <c r="V358" s="240"/>
      <c r="W358" s="240"/>
      <c r="X358" s="240"/>
    </row>
    <row r="359" spans="11:24" x14ac:dyDescent="0.2">
      <c r="K359" s="26"/>
      <c r="L359" s="26"/>
      <c r="M359" s="26"/>
      <c r="U359" s="240"/>
      <c r="V359" s="240"/>
      <c r="W359" s="240"/>
      <c r="X359" s="240"/>
    </row>
    <row r="360" spans="11:24" x14ac:dyDescent="0.2">
      <c r="K360" s="26"/>
      <c r="L360" s="26"/>
      <c r="M360" s="26"/>
      <c r="U360" s="240"/>
      <c r="V360" s="240"/>
      <c r="W360" s="240"/>
      <c r="X360" s="240"/>
    </row>
    <row r="361" spans="11:24" x14ac:dyDescent="0.2">
      <c r="K361" s="26"/>
      <c r="L361" s="26"/>
      <c r="M361" s="26"/>
      <c r="U361" s="240"/>
      <c r="V361" s="240"/>
      <c r="W361" s="240"/>
      <c r="X361" s="240"/>
    </row>
    <row r="362" spans="11:24" x14ac:dyDescent="0.2">
      <c r="U362" s="240"/>
      <c r="V362" s="240"/>
      <c r="W362" s="240"/>
      <c r="X362" s="240"/>
    </row>
    <row r="363" spans="11:24" x14ac:dyDescent="0.2">
      <c r="U363" s="240"/>
      <c r="V363" s="240"/>
      <c r="W363" s="240"/>
      <c r="X363" s="240"/>
    </row>
    <row r="364" spans="11:24" x14ac:dyDescent="0.2">
      <c r="U364" s="240"/>
      <c r="V364" s="240"/>
      <c r="W364" s="240"/>
      <c r="X364" s="240"/>
    </row>
    <row r="365" spans="11:24" x14ac:dyDescent="0.2">
      <c r="U365" s="240"/>
      <c r="V365" s="240"/>
      <c r="W365" s="240"/>
      <c r="X365" s="240"/>
    </row>
    <row r="366" spans="11:24" x14ac:dyDescent="0.2">
      <c r="U366" s="240"/>
      <c r="V366" s="240"/>
      <c r="W366" s="240"/>
      <c r="X366" s="240"/>
    </row>
    <row r="367" spans="11:24" x14ac:dyDescent="0.2">
      <c r="U367" s="240"/>
      <c r="V367" s="240"/>
      <c r="W367" s="240"/>
      <c r="X367" s="240"/>
    </row>
    <row r="368" spans="11:24" x14ac:dyDescent="0.2">
      <c r="U368" s="240"/>
      <c r="V368" s="240"/>
      <c r="W368" s="240"/>
      <c r="X368" s="240"/>
    </row>
    <row r="369" spans="21:24" x14ac:dyDescent="0.2">
      <c r="U369" s="240"/>
      <c r="V369" s="240"/>
      <c r="W369" s="240"/>
      <c r="X369" s="240"/>
    </row>
    <row r="370" spans="21:24" x14ac:dyDescent="0.2">
      <c r="U370" s="240"/>
      <c r="V370" s="240"/>
      <c r="W370" s="240"/>
      <c r="X370" s="240"/>
    </row>
    <row r="371" spans="21:24" x14ac:dyDescent="0.2">
      <c r="U371" s="240"/>
      <c r="V371" s="240"/>
      <c r="W371" s="240"/>
      <c r="X371" s="240"/>
    </row>
    <row r="372" spans="21:24" x14ac:dyDescent="0.2">
      <c r="U372" s="240"/>
      <c r="V372" s="240"/>
      <c r="W372" s="240"/>
      <c r="X372" s="240"/>
    </row>
    <row r="373" spans="21:24" x14ac:dyDescent="0.2">
      <c r="U373" s="240"/>
      <c r="V373" s="240"/>
      <c r="W373" s="240"/>
      <c r="X373" s="240"/>
    </row>
    <row r="374" spans="21:24" x14ac:dyDescent="0.2">
      <c r="U374" s="240"/>
      <c r="V374" s="240"/>
      <c r="W374" s="240"/>
      <c r="X374" s="240"/>
    </row>
    <row r="375" spans="21:24" x14ac:dyDescent="0.2">
      <c r="U375" s="240"/>
      <c r="V375" s="240"/>
      <c r="W375" s="240"/>
      <c r="X375" s="240"/>
    </row>
    <row r="376" spans="21:24" x14ac:dyDescent="0.2">
      <c r="U376" s="240"/>
      <c r="V376" s="240"/>
      <c r="W376" s="240"/>
      <c r="X376" s="240"/>
    </row>
    <row r="377" spans="21:24" x14ac:dyDescent="0.2">
      <c r="U377" s="240"/>
      <c r="V377" s="240"/>
      <c r="W377" s="240"/>
      <c r="X377" s="240"/>
    </row>
    <row r="378" spans="21:24" x14ac:dyDescent="0.2">
      <c r="U378" s="240"/>
      <c r="V378" s="240"/>
      <c r="W378" s="240"/>
      <c r="X378" s="240"/>
    </row>
    <row r="379" spans="21:24" x14ac:dyDescent="0.2">
      <c r="U379" s="240"/>
      <c r="V379" s="240"/>
      <c r="W379" s="240"/>
      <c r="X379" s="240"/>
    </row>
    <row r="380" spans="21:24" x14ac:dyDescent="0.2">
      <c r="U380" s="240"/>
      <c r="V380" s="240"/>
      <c r="W380" s="240"/>
      <c r="X380" s="240"/>
    </row>
    <row r="381" spans="21:24" x14ac:dyDescent="0.2">
      <c r="U381" s="240"/>
      <c r="V381" s="240"/>
      <c r="W381" s="240"/>
      <c r="X381" s="240"/>
    </row>
    <row r="382" spans="21:24" x14ac:dyDescent="0.2">
      <c r="U382" s="240"/>
      <c r="V382" s="240"/>
      <c r="W382" s="240"/>
      <c r="X382" s="240"/>
    </row>
    <row r="383" spans="21:24" x14ac:dyDescent="0.2">
      <c r="U383" s="240"/>
      <c r="V383" s="240"/>
      <c r="W383" s="240"/>
      <c r="X383" s="240"/>
    </row>
    <row r="384" spans="21:24" x14ac:dyDescent="0.2">
      <c r="U384" s="240"/>
      <c r="V384" s="240"/>
      <c r="W384" s="240"/>
      <c r="X384" s="240"/>
    </row>
    <row r="385" spans="21:24" x14ac:dyDescent="0.2">
      <c r="U385" s="240"/>
      <c r="V385" s="240"/>
      <c r="W385" s="240"/>
      <c r="X385" s="240"/>
    </row>
    <row r="386" spans="21:24" x14ac:dyDescent="0.2">
      <c r="U386" s="240"/>
      <c r="V386" s="240"/>
      <c r="W386" s="240"/>
      <c r="X386" s="240"/>
    </row>
    <row r="387" spans="21:24" x14ac:dyDescent="0.2">
      <c r="U387" s="240"/>
      <c r="V387" s="240"/>
      <c r="W387" s="240"/>
      <c r="X387" s="240"/>
    </row>
    <row r="388" spans="21:24" x14ac:dyDescent="0.2">
      <c r="U388" s="240"/>
      <c r="V388" s="240"/>
      <c r="W388" s="240"/>
      <c r="X388" s="240"/>
    </row>
    <row r="389" spans="21:24" x14ac:dyDescent="0.2">
      <c r="U389" s="240"/>
      <c r="V389" s="240"/>
      <c r="W389" s="240"/>
      <c r="X389" s="240"/>
    </row>
    <row r="390" spans="21:24" x14ac:dyDescent="0.2">
      <c r="U390" s="240"/>
      <c r="V390" s="240"/>
      <c r="W390" s="240"/>
      <c r="X390" s="240"/>
    </row>
    <row r="391" spans="21:24" x14ac:dyDescent="0.2">
      <c r="U391" s="240"/>
      <c r="V391" s="240"/>
      <c r="W391" s="240"/>
      <c r="X391" s="240"/>
    </row>
    <row r="392" spans="21:24" x14ac:dyDescent="0.2">
      <c r="U392" s="240"/>
      <c r="V392" s="240"/>
      <c r="W392" s="240"/>
      <c r="X392" s="240"/>
    </row>
    <row r="393" spans="21:24" x14ac:dyDescent="0.2">
      <c r="U393" s="240"/>
      <c r="V393" s="240"/>
      <c r="W393" s="240"/>
      <c r="X393" s="240"/>
    </row>
    <row r="394" spans="21:24" x14ac:dyDescent="0.2">
      <c r="U394" s="240"/>
      <c r="V394" s="240"/>
      <c r="W394" s="240"/>
      <c r="X394" s="240"/>
    </row>
    <row r="395" spans="21:24" x14ac:dyDescent="0.2">
      <c r="U395" s="240"/>
      <c r="V395" s="240"/>
      <c r="W395" s="240"/>
      <c r="X395" s="240"/>
    </row>
    <row r="396" spans="21:24" x14ac:dyDescent="0.2">
      <c r="U396" s="240"/>
      <c r="V396" s="240"/>
      <c r="W396" s="240"/>
      <c r="X396" s="240"/>
    </row>
    <row r="397" spans="21:24" x14ac:dyDescent="0.2">
      <c r="U397" s="240"/>
      <c r="V397" s="240"/>
      <c r="W397" s="240"/>
      <c r="X397" s="240"/>
    </row>
    <row r="398" spans="21:24" x14ac:dyDescent="0.2">
      <c r="U398" s="240"/>
      <c r="V398" s="240"/>
      <c r="W398" s="240"/>
      <c r="X398" s="240"/>
    </row>
    <row r="399" spans="21:24" x14ac:dyDescent="0.2">
      <c r="U399" s="240"/>
      <c r="V399" s="240"/>
      <c r="W399" s="240"/>
      <c r="X399" s="240"/>
    </row>
    <row r="400" spans="21:24" x14ac:dyDescent="0.2">
      <c r="U400" s="240"/>
      <c r="V400" s="240"/>
      <c r="W400" s="240"/>
      <c r="X400" s="240"/>
    </row>
    <row r="401" spans="21:24" x14ac:dyDescent="0.2">
      <c r="U401" s="240"/>
      <c r="V401" s="240"/>
      <c r="W401" s="240"/>
      <c r="X401" s="240"/>
    </row>
    <row r="402" spans="21:24" x14ac:dyDescent="0.2">
      <c r="U402" s="240"/>
      <c r="V402" s="240"/>
      <c r="W402" s="240"/>
      <c r="X402" s="240"/>
    </row>
    <row r="403" spans="21:24" x14ac:dyDescent="0.2">
      <c r="U403" s="240"/>
      <c r="V403" s="240"/>
      <c r="W403" s="240"/>
      <c r="X403" s="240"/>
    </row>
    <row r="404" spans="21:24" x14ac:dyDescent="0.2">
      <c r="U404" s="240"/>
      <c r="V404" s="240"/>
      <c r="W404" s="240"/>
      <c r="X404" s="240"/>
    </row>
    <row r="405" spans="21:24" x14ac:dyDescent="0.2">
      <c r="U405" s="240"/>
      <c r="V405" s="240"/>
      <c r="W405" s="240"/>
      <c r="X405" s="240"/>
    </row>
    <row r="406" spans="21:24" x14ac:dyDescent="0.2">
      <c r="U406" s="240"/>
      <c r="V406" s="240"/>
      <c r="W406" s="240"/>
      <c r="X406" s="240"/>
    </row>
    <row r="407" spans="21:24" x14ac:dyDescent="0.2">
      <c r="U407" s="240"/>
      <c r="V407" s="240"/>
      <c r="W407" s="240"/>
      <c r="X407" s="240"/>
    </row>
    <row r="408" spans="21:24" x14ac:dyDescent="0.2">
      <c r="U408" s="240"/>
      <c r="V408" s="240"/>
      <c r="W408" s="240"/>
      <c r="X408" s="240"/>
    </row>
    <row r="409" spans="21:24" x14ac:dyDescent="0.2">
      <c r="U409" s="240"/>
      <c r="V409" s="240"/>
      <c r="W409" s="240"/>
      <c r="X409" s="240"/>
    </row>
    <row r="410" spans="21:24" x14ac:dyDescent="0.2">
      <c r="U410" s="240"/>
      <c r="V410" s="240"/>
      <c r="W410" s="240"/>
      <c r="X410" s="240"/>
    </row>
    <row r="411" spans="21:24" x14ac:dyDescent="0.2">
      <c r="U411" s="240"/>
      <c r="V411" s="240"/>
      <c r="W411" s="240"/>
      <c r="X411" s="240"/>
    </row>
    <row r="412" spans="21:24" x14ac:dyDescent="0.2">
      <c r="U412" s="240"/>
      <c r="V412" s="240"/>
      <c r="W412" s="240"/>
      <c r="X412" s="240"/>
    </row>
    <row r="413" spans="21:24" x14ac:dyDescent="0.2">
      <c r="U413" s="240"/>
      <c r="V413" s="240"/>
      <c r="W413" s="240"/>
      <c r="X413" s="240"/>
    </row>
    <row r="414" spans="21:24" x14ac:dyDescent="0.2">
      <c r="U414" s="240"/>
      <c r="V414" s="240"/>
      <c r="W414" s="240"/>
      <c r="X414" s="240"/>
    </row>
    <row r="415" spans="21:24" x14ac:dyDescent="0.2">
      <c r="U415" s="240"/>
      <c r="V415" s="240"/>
      <c r="W415" s="240"/>
      <c r="X415" s="240"/>
    </row>
    <row r="416" spans="21:24" x14ac:dyDescent="0.2">
      <c r="U416" s="240"/>
      <c r="V416" s="240"/>
      <c r="W416" s="240"/>
      <c r="X416" s="240"/>
    </row>
    <row r="417" spans="21:24" x14ac:dyDescent="0.2">
      <c r="U417" s="240"/>
      <c r="V417" s="240"/>
      <c r="W417" s="240"/>
      <c r="X417" s="240"/>
    </row>
    <row r="418" spans="21:24" x14ac:dyDescent="0.2">
      <c r="U418" s="240"/>
      <c r="V418" s="240"/>
      <c r="W418" s="240"/>
      <c r="X418" s="240"/>
    </row>
    <row r="419" spans="21:24" x14ac:dyDescent="0.2">
      <c r="U419" s="240"/>
      <c r="V419" s="240"/>
      <c r="W419" s="240"/>
      <c r="X419" s="240"/>
    </row>
    <row r="420" spans="21:24" x14ac:dyDescent="0.2">
      <c r="U420" s="240"/>
      <c r="V420" s="240"/>
      <c r="W420" s="240"/>
      <c r="X420" s="240"/>
    </row>
    <row r="421" spans="21:24" x14ac:dyDescent="0.2">
      <c r="U421" s="240"/>
      <c r="V421" s="240"/>
      <c r="W421" s="240"/>
      <c r="X421" s="240"/>
    </row>
    <row r="422" spans="21:24" x14ac:dyDescent="0.2">
      <c r="U422" s="240"/>
      <c r="V422" s="240"/>
      <c r="W422" s="240"/>
      <c r="X422" s="240"/>
    </row>
    <row r="423" spans="21:24" x14ac:dyDescent="0.2">
      <c r="U423" s="240"/>
      <c r="V423" s="240"/>
      <c r="W423" s="240"/>
      <c r="X423" s="240"/>
    </row>
    <row r="424" spans="21:24" x14ac:dyDescent="0.2">
      <c r="U424" s="240"/>
      <c r="V424" s="240"/>
      <c r="W424" s="240"/>
      <c r="X424" s="240"/>
    </row>
    <row r="425" spans="21:24" x14ac:dyDescent="0.2">
      <c r="U425" s="240"/>
      <c r="V425" s="240"/>
      <c r="W425" s="240"/>
      <c r="X425" s="240"/>
    </row>
    <row r="426" spans="21:24" x14ac:dyDescent="0.2">
      <c r="U426" s="240"/>
      <c r="V426" s="240"/>
      <c r="W426" s="240"/>
      <c r="X426" s="240"/>
    </row>
    <row r="427" spans="21:24" x14ac:dyDescent="0.2">
      <c r="U427" s="240"/>
      <c r="V427" s="240"/>
      <c r="W427" s="240"/>
      <c r="X427" s="240"/>
    </row>
    <row r="428" spans="21:24" x14ac:dyDescent="0.2">
      <c r="U428" s="240"/>
      <c r="V428" s="240"/>
      <c r="W428" s="240"/>
      <c r="X428" s="240"/>
    </row>
    <row r="429" spans="21:24" x14ac:dyDescent="0.2">
      <c r="U429" s="240"/>
      <c r="V429" s="240"/>
      <c r="W429" s="240"/>
      <c r="X429" s="240"/>
    </row>
    <row r="430" spans="21:24" x14ac:dyDescent="0.2">
      <c r="U430" s="240"/>
      <c r="V430" s="240"/>
      <c r="W430" s="240"/>
      <c r="X430" s="240"/>
    </row>
    <row r="431" spans="21:24" x14ac:dyDescent="0.2">
      <c r="U431" s="240"/>
      <c r="V431" s="240"/>
      <c r="W431" s="240"/>
      <c r="X431" s="240"/>
    </row>
    <row r="432" spans="21:24" x14ac:dyDescent="0.2">
      <c r="U432" s="240"/>
      <c r="V432" s="240"/>
      <c r="W432" s="240"/>
      <c r="X432" s="240"/>
    </row>
    <row r="433" spans="21:24" x14ac:dyDescent="0.2">
      <c r="U433" s="240"/>
      <c r="V433" s="240"/>
      <c r="W433" s="240"/>
      <c r="X433" s="240"/>
    </row>
    <row r="434" spans="21:24" x14ac:dyDescent="0.2">
      <c r="U434" s="240"/>
      <c r="V434" s="240"/>
      <c r="W434" s="240"/>
      <c r="X434" s="240"/>
    </row>
    <row r="435" spans="21:24" x14ac:dyDescent="0.2">
      <c r="U435" s="240"/>
      <c r="V435" s="240"/>
      <c r="W435" s="240"/>
      <c r="X435" s="240"/>
    </row>
    <row r="436" spans="21:24" x14ac:dyDescent="0.2">
      <c r="U436" s="240"/>
      <c r="V436" s="240"/>
      <c r="W436" s="240"/>
      <c r="X436" s="240"/>
    </row>
    <row r="437" spans="21:24" x14ac:dyDescent="0.2">
      <c r="U437" s="240"/>
      <c r="V437" s="240"/>
      <c r="W437" s="240"/>
      <c r="X437" s="240"/>
    </row>
    <row r="438" spans="21:24" x14ac:dyDescent="0.2">
      <c r="U438" s="240"/>
      <c r="V438" s="240"/>
      <c r="W438" s="240"/>
      <c r="X438" s="240"/>
    </row>
    <row r="439" spans="21:24" x14ac:dyDescent="0.2">
      <c r="U439" s="240"/>
      <c r="V439" s="240"/>
      <c r="W439" s="240"/>
      <c r="X439" s="240"/>
    </row>
    <row r="440" spans="21:24" x14ac:dyDescent="0.2">
      <c r="U440" s="240"/>
      <c r="V440" s="240"/>
      <c r="W440" s="240"/>
      <c r="X440" s="240"/>
    </row>
    <row r="441" spans="21:24" x14ac:dyDescent="0.2">
      <c r="U441" s="240"/>
      <c r="V441" s="240"/>
      <c r="W441" s="240"/>
      <c r="X441" s="240"/>
    </row>
    <row r="442" spans="21:24" x14ac:dyDescent="0.2">
      <c r="U442" s="240"/>
      <c r="V442" s="240"/>
      <c r="W442" s="240"/>
      <c r="X442" s="240"/>
    </row>
    <row r="443" spans="21:24" x14ac:dyDescent="0.2">
      <c r="U443" s="240"/>
      <c r="V443" s="240"/>
      <c r="W443" s="240"/>
      <c r="X443" s="240"/>
    </row>
    <row r="444" spans="21:24" x14ac:dyDescent="0.2">
      <c r="U444" s="240"/>
      <c r="V444" s="240"/>
      <c r="W444" s="240"/>
      <c r="X444" s="240"/>
    </row>
    <row r="445" spans="21:24" x14ac:dyDescent="0.2">
      <c r="U445" s="240"/>
      <c r="V445" s="240"/>
      <c r="W445" s="240"/>
      <c r="X445" s="240"/>
    </row>
    <row r="446" spans="21:24" x14ac:dyDescent="0.2">
      <c r="U446" s="240"/>
      <c r="V446" s="240"/>
      <c r="W446" s="240"/>
      <c r="X446" s="240"/>
    </row>
    <row r="447" spans="21:24" x14ac:dyDescent="0.2">
      <c r="U447" s="240"/>
      <c r="V447" s="240"/>
      <c r="W447" s="240"/>
      <c r="X447" s="240"/>
    </row>
    <row r="448" spans="21:24" x14ac:dyDescent="0.2">
      <c r="U448" s="240"/>
      <c r="V448" s="240"/>
      <c r="W448" s="240"/>
      <c r="X448" s="240"/>
    </row>
    <row r="449" spans="21:24" x14ac:dyDescent="0.2">
      <c r="U449" s="240"/>
      <c r="V449" s="240"/>
      <c r="W449" s="240"/>
      <c r="X449" s="240"/>
    </row>
    <row r="450" spans="21:24" x14ac:dyDescent="0.2">
      <c r="U450" s="240"/>
      <c r="V450" s="240"/>
      <c r="W450" s="240"/>
      <c r="X450" s="240"/>
    </row>
    <row r="451" spans="21:24" x14ac:dyDescent="0.2">
      <c r="U451" s="240"/>
      <c r="V451" s="240"/>
      <c r="W451" s="240"/>
      <c r="X451" s="240"/>
    </row>
    <row r="452" spans="21:24" x14ac:dyDescent="0.2">
      <c r="U452" s="240"/>
      <c r="V452" s="240"/>
      <c r="W452" s="240"/>
      <c r="X452" s="240"/>
    </row>
    <row r="453" spans="21:24" x14ac:dyDescent="0.2">
      <c r="U453" s="240"/>
      <c r="V453" s="240"/>
      <c r="W453" s="240"/>
      <c r="X453" s="240"/>
    </row>
    <row r="454" spans="21:24" x14ac:dyDescent="0.2">
      <c r="U454" s="240"/>
      <c r="V454" s="240"/>
      <c r="W454" s="240"/>
      <c r="X454" s="240"/>
    </row>
    <row r="455" spans="21:24" x14ac:dyDescent="0.2">
      <c r="U455" s="240"/>
      <c r="V455" s="240"/>
      <c r="W455" s="240"/>
      <c r="X455" s="240"/>
    </row>
    <row r="456" spans="21:24" x14ac:dyDescent="0.2">
      <c r="U456" s="240"/>
      <c r="V456" s="240"/>
      <c r="W456" s="240"/>
      <c r="X456" s="240"/>
    </row>
    <row r="457" spans="21:24" x14ac:dyDescent="0.2">
      <c r="U457" s="240"/>
      <c r="V457" s="240"/>
      <c r="W457" s="240"/>
      <c r="X457" s="240"/>
    </row>
    <row r="458" spans="21:24" x14ac:dyDescent="0.2">
      <c r="U458" s="240"/>
      <c r="V458" s="240"/>
      <c r="W458" s="240"/>
      <c r="X458" s="240"/>
    </row>
    <row r="459" spans="21:24" x14ac:dyDescent="0.2">
      <c r="U459" s="240"/>
      <c r="V459" s="240"/>
      <c r="W459" s="240"/>
      <c r="X459" s="240"/>
    </row>
    <row r="460" spans="21:24" x14ac:dyDescent="0.2">
      <c r="U460" s="240"/>
      <c r="V460" s="240"/>
      <c r="W460" s="240"/>
      <c r="X460" s="240"/>
    </row>
    <row r="461" spans="21:24" x14ac:dyDescent="0.2">
      <c r="U461" s="240"/>
      <c r="V461" s="240"/>
      <c r="W461" s="240"/>
      <c r="X461" s="240"/>
    </row>
    <row r="462" spans="21:24" x14ac:dyDescent="0.2">
      <c r="U462" s="240"/>
      <c r="V462" s="240"/>
      <c r="W462" s="240"/>
      <c r="X462" s="240"/>
    </row>
    <row r="463" spans="21:24" x14ac:dyDescent="0.2">
      <c r="U463" s="240"/>
      <c r="V463" s="240"/>
      <c r="W463" s="240"/>
      <c r="X463" s="240"/>
    </row>
    <row r="464" spans="21:24" x14ac:dyDescent="0.2">
      <c r="U464" s="240"/>
      <c r="V464" s="240"/>
      <c r="W464" s="240"/>
      <c r="X464" s="240"/>
    </row>
    <row r="465" spans="21:24" x14ac:dyDescent="0.2">
      <c r="U465" s="240"/>
      <c r="V465" s="240"/>
      <c r="W465" s="240"/>
      <c r="X465" s="240"/>
    </row>
    <row r="466" spans="21:24" x14ac:dyDescent="0.2">
      <c r="U466" s="240"/>
      <c r="V466" s="240"/>
      <c r="W466" s="240"/>
      <c r="X466" s="240"/>
    </row>
    <row r="467" spans="21:24" x14ac:dyDescent="0.2">
      <c r="U467" s="240"/>
      <c r="V467" s="240"/>
      <c r="W467" s="240"/>
      <c r="X467" s="240"/>
    </row>
    <row r="468" spans="21:24" x14ac:dyDescent="0.2">
      <c r="U468" s="240"/>
      <c r="V468" s="240"/>
      <c r="W468" s="240"/>
      <c r="X468" s="240"/>
    </row>
    <row r="469" spans="21:24" x14ac:dyDescent="0.2">
      <c r="U469" s="240"/>
      <c r="V469" s="240"/>
      <c r="W469" s="240"/>
      <c r="X469" s="240"/>
    </row>
    <row r="470" spans="21:24" x14ac:dyDescent="0.2">
      <c r="U470" s="240"/>
      <c r="V470" s="240"/>
      <c r="W470" s="240"/>
      <c r="X470" s="240"/>
    </row>
    <row r="471" spans="21:24" x14ac:dyDescent="0.2">
      <c r="U471" s="240"/>
      <c r="V471" s="240"/>
      <c r="W471" s="240"/>
      <c r="X471" s="240"/>
    </row>
    <row r="472" spans="21:24" x14ac:dyDescent="0.2">
      <c r="U472" s="240"/>
      <c r="V472" s="240"/>
      <c r="W472" s="240"/>
      <c r="X472" s="240"/>
    </row>
    <row r="473" spans="21:24" x14ac:dyDescent="0.2">
      <c r="U473" s="240"/>
      <c r="V473" s="240"/>
      <c r="W473" s="240"/>
      <c r="X473" s="240"/>
    </row>
    <row r="474" spans="21:24" x14ac:dyDescent="0.2">
      <c r="U474" s="240"/>
      <c r="V474" s="240"/>
      <c r="W474" s="240"/>
      <c r="X474" s="240"/>
    </row>
    <row r="475" spans="21:24" x14ac:dyDescent="0.2">
      <c r="U475" s="240"/>
      <c r="V475" s="240"/>
      <c r="W475" s="240"/>
      <c r="X475" s="240"/>
    </row>
    <row r="476" spans="21:24" x14ac:dyDescent="0.2">
      <c r="U476" s="240"/>
      <c r="V476" s="240"/>
      <c r="W476" s="240"/>
      <c r="X476" s="240"/>
    </row>
    <row r="477" spans="21:24" x14ac:dyDescent="0.2">
      <c r="U477" s="240"/>
      <c r="V477" s="240"/>
      <c r="W477" s="240"/>
      <c r="X477" s="240"/>
    </row>
    <row r="478" spans="21:24" x14ac:dyDescent="0.2">
      <c r="U478" s="240"/>
      <c r="V478" s="240"/>
      <c r="W478" s="240"/>
      <c r="X478" s="240"/>
    </row>
    <row r="479" spans="21:24" x14ac:dyDescent="0.2">
      <c r="U479" s="240"/>
      <c r="V479" s="240"/>
      <c r="W479" s="240"/>
      <c r="X479" s="240"/>
    </row>
    <row r="480" spans="21:24" x14ac:dyDescent="0.2">
      <c r="U480" s="240"/>
      <c r="V480" s="240"/>
      <c r="W480" s="240"/>
      <c r="X480" s="240"/>
    </row>
    <row r="481" spans="21:24" x14ac:dyDescent="0.2">
      <c r="U481" s="240"/>
      <c r="V481" s="240"/>
      <c r="W481" s="240"/>
      <c r="X481" s="240"/>
    </row>
    <row r="482" spans="21:24" x14ac:dyDescent="0.2">
      <c r="U482" s="240"/>
      <c r="V482" s="240"/>
      <c r="W482" s="240"/>
      <c r="X482" s="240"/>
    </row>
    <row r="483" spans="21:24" x14ac:dyDescent="0.2">
      <c r="U483" s="240"/>
      <c r="V483" s="240"/>
      <c r="W483" s="240"/>
      <c r="X483" s="240"/>
    </row>
    <row r="484" spans="21:24" x14ac:dyDescent="0.2">
      <c r="U484" s="240"/>
      <c r="V484" s="240"/>
      <c r="W484" s="240"/>
      <c r="X484" s="240"/>
    </row>
    <row r="485" spans="21:24" x14ac:dyDescent="0.2">
      <c r="U485" s="240"/>
      <c r="V485" s="240"/>
      <c r="W485" s="240"/>
      <c r="X485" s="240"/>
    </row>
    <row r="486" spans="21:24" x14ac:dyDescent="0.2">
      <c r="U486" s="240"/>
      <c r="V486" s="240"/>
      <c r="W486" s="240"/>
      <c r="X486" s="240"/>
    </row>
    <row r="487" spans="21:24" x14ac:dyDescent="0.2">
      <c r="U487" s="240"/>
      <c r="V487" s="240"/>
      <c r="W487" s="240"/>
      <c r="X487" s="240"/>
    </row>
    <row r="488" spans="21:24" x14ac:dyDescent="0.2">
      <c r="U488" s="240"/>
      <c r="V488" s="240"/>
      <c r="W488" s="240"/>
      <c r="X488" s="240"/>
    </row>
    <row r="489" spans="21:24" x14ac:dyDescent="0.2">
      <c r="U489" s="240"/>
      <c r="V489" s="240"/>
      <c r="W489" s="240"/>
      <c r="X489" s="240"/>
    </row>
    <row r="490" spans="21:24" x14ac:dyDescent="0.2">
      <c r="U490" s="240"/>
      <c r="V490" s="240"/>
      <c r="W490" s="240"/>
      <c r="X490" s="240"/>
    </row>
    <row r="491" spans="21:24" x14ac:dyDescent="0.2">
      <c r="U491" s="240"/>
      <c r="V491" s="240"/>
      <c r="W491" s="240"/>
      <c r="X491" s="240"/>
    </row>
    <row r="492" spans="21:24" x14ac:dyDescent="0.2">
      <c r="U492" s="240"/>
      <c r="V492" s="240"/>
      <c r="W492" s="240"/>
      <c r="X492" s="240"/>
    </row>
    <row r="493" spans="21:24" x14ac:dyDescent="0.2">
      <c r="U493" s="240"/>
      <c r="V493" s="240"/>
      <c r="W493" s="240"/>
      <c r="X493" s="240"/>
    </row>
    <row r="494" spans="21:24" x14ac:dyDescent="0.2">
      <c r="U494" s="240"/>
      <c r="V494" s="240"/>
      <c r="W494" s="240"/>
      <c r="X494" s="240"/>
    </row>
    <row r="495" spans="21:24" x14ac:dyDescent="0.2">
      <c r="U495" s="240"/>
      <c r="V495" s="240"/>
      <c r="W495" s="240"/>
      <c r="X495" s="240"/>
    </row>
    <row r="496" spans="21:24" x14ac:dyDescent="0.2">
      <c r="U496" s="240"/>
      <c r="V496" s="240"/>
      <c r="W496" s="240"/>
      <c r="X496" s="240"/>
    </row>
    <row r="497" spans="21:24" x14ac:dyDescent="0.2">
      <c r="U497" s="240"/>
      <c r="V497" s="240"/>
      <c r="W497" s="240"/>
      <c r="X497" s="240"/>
    </row>
    <row r="498" spans="21:24" x14ac:dyDescent="0.2">
      <c r="U498" s="240"/>
      <c r="V498" s="240"/>
      <c r="W498" s="240"/>
      <c r="X498" s="240"/>
    </row>
    <row r="499" spans="21:24" x14ac:dyDescent="0.2">
      <c r="U499" s="240"/>
      <c r="V499" s="240"/>
      <c r="W499" s="240"/>
      <c r="X499" s="240"/>
    </row>
    <row r="500" spans="21:24" x14ac:dyDescent="0.2">
      <c r="U500" s="240"/>
      <c r="V500" s="240"/>
      <c r="W500" s="240"/>
      <c r="X500" s="240"/>
    </row>
    <row r="501" spans="21:24" x14ac:dyDescent="0.2">
      <c r="U501" s="240"/>
      <c r="V501" s="240"/>
      <c r="W501" s="240"/>
      <c r="X501" s="240"/>
    </row>
    <row r="502" spans="21:24" x14ac:dyDescent="0.2">
      <c r="U502" s="240"/>
      <c r="V502" s="240"/>
      <c r="W502" s="240"/>
      <c r="X502" s="240"/>
    </row>
    <row r="503" spans="21:24" x14ac:dyDescent="0.2">
      <c r="U503" s="240"/>
      <c r="V503" s="240"/>
      <c r="W503" s="240"/>
      <c r="X503" s="240"/>
    </row>
    <row r="504" spans="21:24" x14ac:dyDescent="0.2">
      <c r="U504" s="240"/>
      <c r="V504" s="240"/>
      <c r="W504" s="240"/>
      <c r="X504" s="240"/>
    </row>
    <row r="505" spans="21:24" x14ac:dyDescent="0.2">
      <c r="U505" s="240"/>
      <c r="V505" s="240"/>
      <c r="W505" s="240"/>
      <c r="X505" s="240"/>
    </row>
    <row r="506" spans="21:24" x14ac:dyDescent="0.2">
      <c r="U506" s="240"/>
      <c r="V506" s="240"/>
      <c r="W506" s="240"/>
      <c r="X506" s="240"/>
    </row>
    <row r="507" spans="21:24" x14ac:dyDescent="0.2">
      <c r="U507" s="240"/>
      <c r="V507" s="240"/>
      <c r="W507" s="240"/>
      <c r="X507" s="240"/>
    </row>
    <row r="508" spans="21:24" x14ac:dyDescent="0.2">
      <c r="U508" s="240"/>
      <c r="V508" s="240"/>
      <c r="W508" s="240"/>
      <c r="X508" s="240"/>
    </row>
    <row r="509" spans="21:24" x14ac:dyDescent="0.2">
      <c r="U509" s="240"/>
      <c r="V509" s="240"/>
      <c r="W509" s="240"/>
      <c r="X509" s="240"/>
    </row>
    <row r="510" spans="21:24" x14ac:dyDescent="0.2">
      <c r="U510" s="240"/>
      <c r="V510" s="240"/>
      <c r="W510" s="240"/>
      <c r="X510" s="240"/>
    </row>
    <row r="511" spans="21:24" x14ac:dyDescent="0.2">
      <c r="U511" s="240"/>
      <c r="V511" s="240"/>
      <c r="W511" s="240"/>
      <c r="X511" s="240"/>
    </row>
    <row r="512" spans="21:24" x14ac:dyDescent="0.2">
      <c r="U512" s="240"/>
      <c r="V512" s="240"/>
      <c r="W512" s="240"/>
      <c r="X512" s="240"/>
    </row>
    <row r="513" spans="21:24" x14ac:dyDescent="0.2">
      <c r="U513" s="240"/>
      <c r="V513" s="240"/>
      <c r="W513" s="240"/>
      <c r="X513" s="240"/>
    </row>
    <row r="514" spans="21:24" x14ac:dyDescent="0.2">
      <c r="U514" s="240"/>
      <c r="V514" s="240"/>
      <c r="W514" s="240"/>
      <c r="X514" s="240"/>
    </row>
    <row r="515" spans="21:24" x14ac:dyDescent="0.2">
      <c r="U515" s="240"/>
      <c r="V515" s="240"/>
      <c r="W515" s="240"/>
      <c r="X515" s="240"/>
    </row>
    <row r="516" spans="21:24" x14ac:dyDescent="0.2">
      <c r="U516" s="240"/>
      <c r="V516" s="240"/>
      <c r="W516" s="240"/>
      <c r="X516" s="240"/>
    </row>
    <row r="517" spans="21:24" x14ac:dyDescent="0.2">
      <c r="U517" s="240"/>
      <c r="V517" s="240"/>
      <c r="W517" s="240"/>
      <c r="X517" s="240"/>
    </row>
    <row r="518" spans="21:24" x14ac:dyDescent="0.2">
      <c r="U518" s="240"/>
      <c r="V518" s="240"/>
      <c r="W518" s="240"/>
      <c r="X518" s="240"/>
    </row>
    <row r="519" spans="21:24" x14ac:dyDescent="0.2">
      <c r="U519" s="240"/>
      <c r="V519" s="240"/>
      <c r="W519" s="240"/>
      <c r="X519" s="240"/>
    </row>
    <row r="520" spans="21:24" x14ac:dyDescent="0.2">
      <c r="U520" s="240"/>
      <c r="V520" s="240"/>
      <c r="W520" s="240"/>
      <c r="X520" s="240"/>
    </row>
    <row r="521" spans="21:24" x14ac:dyDescent="0.2">
      <c r="U521" s="240"/>
      <c r="V521" s="240"/>
      <c r="W521" s="240"/>
      <c r="X521" s="240"/>
    </row>
    <row r="522" spans="21:24" x14ac:dyDescent="0.2">
      <c r="U522" s="240"/>
      <c r="V522" s="240"/>
      <c r="W522" s="240"/>
      <c r="X522" s="240"/>
    </row>
    <row r="523" spans="21:24" x14ac:dyDescent="0.2">
      <c r="U523" s="240"/>
      <c r="V523" s="240"/>
      <c r="W523" s="240"/>
      <c r="X523" s="240"/>
    </row>
    <row r="524" spans="21:24" x14ac:dyDescent="0.2">
      <c r="U524" s="240"/>
      <c r="V524" s="240"/>
      <c r="W524" s="240"/>
      <c r="X524" s="240"/>
    </row>
    <row r="525" spans="21:24" x14ac:dyDescent="0.2">
      <c r="U525" s="240"/>
      <c r="V525" s="240"/>
      <c r="W525" s="240"/>
      <c r="X525" s="240"/>
    </row>
    <row r="526" spans="21:24" x14ac:dyDescent="0.2">
      <c r="U526" s="240"/>
      <c r="V526" s="240"/>
      <c r="W526" s="240"/>
      <c r="X526" s="240"/>
    </row>
    <row r="527" spans="21:24" x14ac:dyDescent="0.2">
      <c r="U527" s="240"/>
      <c r="V527" s="240"/>
      <c r="W527" s="240"/>
      <c r="X527" s="240"/>
    </row>
    <row r="528" spans="21:24" x14ac:dyDescent="0.2">
      <c r="U528" s="240"/>
      <c r="V528" s="240"/>
      <c r="W528" s="240"/>
      <c r="X528" s="240"/>
    </row>
    <row r="529" spans="21:24" x14ac:dyDescent="0.2">
      <c r="U529" s="240"/>
      <c r="V529" s="240"/>
      <c r="W529" s="240"/>
      <c r="X529" s="240"/>
    </row>
    <row r="530" spans="21:24" x14ac:dyDescent="0.2">
      <c r="U530" s="240"/>
      <c r="V530" s="240"/>
      <c r="W530" s="240"/>
      <c r="X530" s="240"/>
    </row>
    <row r="531" spans="21:24" x14ac:dyDescent="0.2">
      <c r="U531" s="240"/>
      <c r="V531" s="240"/>
      <c r="W531" s="240"/>
      <c r="X531" s="240"/>
    </row>
    <row r="532" spans="21:24" x14ac:dyDescent="0.2">
      <c r="U532" s="240"/>
      <c r="V532" s="240"/>
      <c r="W532" s="240"/>
      <c r="X532" s="240"/>
    </row>
    <row r="533" spans="21:24" x14ac:dyDescent="0.2">
      <c r="U533" s="240"/>
      <c r="V533" s="240"/>
      <c r="W533" s="240"/>
      <c r="X533" s="240"/>
    </row>
    <row r="534" spans="21:24" x14ac:dyDescent="0.2">
      <c r="U534" s="240"/>
      <c r="V534" s="240"/>
      <c r="W534" s="240"/>
      <c r="X534" s="240"/>
    </row>
    <row r="535" spans="21:24" x14ac:dyDescent="0.2">
      <c r="U535" s="240"/>
      <c r="V535" s="240"/>
      <c r="W535" s="240"/>
      <c r="X535" s="240"/>
    </row>
    <row r="536" spans="21:24" x14ac:dyDescent="0.2">
      <c r="U536" s="240"/>
      <c r="V536" s="240"/>
      <c r="W536" s="240"/>
      <c r="X536" s="240"/>
    </row>
    <row r="537" spans="21:24" x14ac:dyDescent="0.2">
      <c r="U537" s="240"/>
      <c r="V537" s="240"/>
      <c r="W537" s="240"/>
      <c r="X537" s="240"/>
    </row>
    <row r="538" spans="21:24" x14ac:dyDescent="0.2">
      <c r="U538" s="240"/>
      <c r="V538" s="240"/>
      <c r="W538" s="240"/>
      <c r="X538" s="240"/>
    </row>
    <row r="539" spans="21:24" x14ac:dyDescent="0.2">
      <c r="U539" s="240"/>
      <c r="V539" s="240"/>
      <c r="W539" s="240"/>
      <c r="X539" s="240"/>
    </row>
    <row r="540" spans="21:24" x14ac:dyDescent="0.2">
      <c r="U540" s="240"/>
      <c r="V540" s="240"/>
      <c r="W540" s="240"/>
      <c r="X540" s="240"/>
    </row>
    <row r="541" spans="21:24" x14ac:dyDescent="0.2">
      <c r="U541" s="240"/>
      <c r="V541" s="240"/>
      <c r="W541" s="240"/>
      <c r="X541" s="240"/>
    </row>
    <row r="542" spans="21:24" x14ac:dyDescent="0.2">
      <c r="U542" s="240"/>
      <c r="V542" s="240"/>
      <c r="W542" s="240"/>
      <c r="X542" s="240"/>
    </row>
    <row r="543" spans="21:24" x14ac:dyDescent="0.2">
      <c r="U543" s="240"/>
      <c r="V543" s="240"/>
      <c r="W543" s="240"/>
      <c r="X543" s="240"/>
    </row>
    <row r="544" spans="21:24" x14ac:dyDescent="0.2">
      <c r="U544" s="240"/>
      <c r="V544" s="240"/>
      <c r="W544" s="240"/>
      <c r="X544" s="240"/>
    </row>
    <row r="545" spans="21:24" x14ac:dyDescent="0.2">
      <c r="U545" s="240"/>
      <c r="V545" s="240"/>
      <c r="W545" s="240"/>
      <c r="X545" s="240"/>
    </row>
    <row r="546" spans="21:24" x14ac:dyDescent="0.2">
      <c r="U546" s="240"/>
      <c r="V546" s="240"/>
      <c r="W546" s="240"/>
      <c r="X546" s="240"/>
    </row>
    <row r="547" spans="21:24" x14ac:dyDescent="0.2">
      <c r="U547" s="240"/>
      <c r="V547" s="240"/>
      <c r="W547" s="240"/>
      <c r="X547" s="240"/>
    </row>
    <row r="548" spans="21:24" x14ac:dyDescent="0.2">
      <c r="U548" s="240"/>
      <c r="V548" s="240"/>
      <c r="W548" s="240"/>
      <c r="X548" s="240"/>
    </row>
    <row r="549" spans="21:24" x14ac:dyDescent="0.2">
      <c r="U549" s="240"/>
      <c r="V549" s="240"/>
      <c r="W549" s="240"/>
      <c r="X549" s="240"/>
    </row>
    <row r="550" spans="21:24" x14ac:dyDescent="0.2">
      <c r="U550" s="240"/>
      <c r="V550" s="240"/>
      <c r="W550" s="240"/>
      <c r="X550" s="240"/>
    </row>
    <row r="551" spans="21:24" x14ac:dyDescent="0.2">
      <c r="U551" s="240"/>
      <c r="V551" s="240"/>
      <c r="W551" s="240"/>
      <c r="X551" s="240"/>
    </row>
    <row r="552" spans="21:24" x14ac:dyDescent="0.2">
      <c r="U552" s="240"/>
      <c r="V552" s="240"/>
      <c r="W552" s="240"/>
      <c r="X552" s="240"/>
    </row>
    <row r="553" spans="21:24" x14ac:dyDescent="0.2">
      <c r="U553" s="240"/>
      <c r="V553" s="240"/>
      <c r="W553" s="240"/>
      <c r="X553" s="240"/>
    </row>
    <row r="554" spans="21:24" x14ac:dyDescent="0.2">
      <c r="U554" s="240"/>
      <c r="V554" s="240"/>
      <c r="W554" s="240"/>
      <c r="X554" s="240"/>
    </row>
    <row r="555" spans="21:24" x14ac:dyDescent="0.2">
      <c r="U555" s="240"/>
      <c r="V555" s="240"/>
      <c r="W555" s="240"/>
      <c r="X555" s="240"/>
    </row>
    <row r="556" spans="21:24" x14ac:dyDescent="0.2">
      <c r="U556" s="240"/>
      <c r="V556" s="240"/>
      <c r="W556" s="240"/>
      <c r="X556" s="240"/>
    </row>
    <row r="557" spans="21:24" x14ac:dyDescent="0.2">
      <c r="U557" s="240"/>
      <c r="V557" s="240"/>
      <c r="W557" s="240"/>
      <c r="X557" s="240"/>
    </row>
    <row r="558" spans="21:24" x14ac:dyDescent="0.2">
      <c r="U558" s="240"/>
      <c r="V558" s="240"/>
      <c r="W558" s="240"/>
      <c r="X558" s="240"/>
    </row>
    <row r="559" spans="21:24" x14ac:dyDescent="0.2">
      <c r="U559" s="240"/>
      <c r="V559" s="240"/>
      <c r="W559" s="240"/>
      <c r="X559" s="240"/>
    </row>
    <row r="560" spans="21:24" x14ac:dyDescent="0.2">
      <c r="U560" s="240"/>
      <c r="V560" s="240"/>
      <c r="W560" s="240"/>
      <c r="X560" s="240"/>
    </row>
    <row r="561" spans="21:24" x14ac:dyDescent="0.2">
      <c r="U561" s="240"/>
      <c r="V561" s="240"/>
      <c r="W561" s="240"/>
      <c r="X561" s="240"/>
    </row>
    <row r="562" spans="21:24" x14ac:dyDescent="0.2">
      <c r="U562" s="240"/>
      <c r="V562" s="240"/>
      <c r="W562" s="240"/>
      <c r="X562" s="240"/>
    </row>
    <row r="563" spans="21:24" x14ac:dyDescent="0.2">
      <c r="U563" s="240"/>
      <c r="V563" s="240"/>
      <c r="W563" s="240"/>
      <c r="X563" s="240"/>
    </row>
    <row r="564" spans="21:24" x14ac:dyDescent="0.2">
      <c r="U564" s="240"/>
      <c r="V564" s="240"/>
      <c r="W564" s="240"/>
      <c r="X564" s="240"/>
    </row>
    <row r="565" spans="21:24" x14ac:dyDescent="0.2">
      <c r="U565" s="240"/>
      <c r="V565" s="240"/>
      <c r="W565" s="240"/>
      <c r="X565" s="240"/>
    </row>
    <row r="566" spans="21:24" x14ac:dyDescent="0.2">
      <c r="U566" s="240"/>
      <c r="V566" s="240"/>
      <c r="W566" s="240"/>
      <c r="X566" s="240"/>
    </row>
    <row r="567" spans="21:24" x14ac:dyDescent="0.2">
      <c r="U567" s="240"/>
      <c r="V567" s="240"/>
      <c r="W567" s="240"/>
      <c r="X567" s="240"/>
    </row>
    <row r="568" spans="21:24" x14ac:dyDescent="0.2">
      <c r="U568" s="240"/>
      <c r="V568" s="240"/>
      <c r="W568" s="240"/>
      <c r="X568" s="240"/>
    </row>
    <row r="569" spans="21:24" x14ac:dyDescent="0.2">
      <c r="U569" s="240"/>
      <c r="V569" s="240"/>
      <c r="W569" s="240"/>
      <c r="X569" s="240"/>
    </row>
    <row r="570" spans="21:24" x14ac:dyDescent="0.2">
      <c r="U570" s="240"/>
      <c r="V570" s="240"/>
      <c r="W570" s="240"/>
      <c r="X570" s="240"/>
    </row>
    <row r="571" spans="21:24" x14ac:dyDescent="0.2">
      <c r="U571" s="240"/>
      <c r="V571" s="240"/>
      <c r="W571" s="240"/>
      <c r="X571" s="240"/>
    </row>
    <row r="572" spans="21:24" x14ac:dyDescent="0.2">
      <c r="U572" s="240"/>
      <c r="V572" s="240"/>
      <c r="W572" s="240"/>
      <c r="X572" s="240"/>
    </row>
    <row r="573" spans="21:24" x14ac:dyDescent="0.2">
      <c r="U573" s="240"/>
      <c r="V573" s="240"/>
      <c r="W573" s="240"/>
      <c r="X573" s="240"/>
    </row>
    <row r="574" spans="21:24" x14ac:dyDescent="0.2">
      <c r="U574" s="240"/>
      <c r="V574" s="240"/>
      <c r="W574" s="240"/>
      <c r="X574" s="240"/>
    </row>
    <row r="575" spans="21:24" x14ac:dyDescent="0.2">
      <c r="U575" s="240"/>
      <c r="V575" s="240"/>
      <c r="W575" s="240"/>
      <c r="X575" s="240"/>
    </row>
    <row r="576" spans="21:24" x14ac:dyDescent="0.2">
      <c r="U576" s="240"/>
      <c r="V576" s="240"/>
      <c r="W576" s="240"/>
      <c r="X576" s="240"/>
    </row>
    <row r="577" spans="21:24" x14ac:dyDescent="0.2">
      <c r="U577" s="240"/>
      <c r="V577" s="240"/>
      <c r="W577" s="240"/>
      <c r="X577" s="240"/>
    </row>
    <row r="578" spans="21:24" x14ac:dyDescent="0.2">
      <c r="U578" s="240"/>
      <c r="V578" s="240"/>
      <c r="W578" s="240"/>
      <c r="X578" s="240"/>
    </row>
    <row r="579" spans="21:24" x14ac:dyDescent="0.2">
      <c r="U579" s="240"/>
      <c r="V579" s="240"/>
      <c r="W579" s="240"/>
      <c r="X579" s="240"/>
    </row>
    <row r="580" spans="21:24" x14ac:dyDescent="0.2">
      <c r="U580" s="240"/>
      <c r="V580" s="240"/>
      <c r="W580" s="240"/>
      <c r="X580" s="240"/>
    </row>
    <row r="581" spans="21:24" x14ac:dyDescent="0.2">
      <c r="U581" s="240"/>
      <c r="V581" s="240"/>
      <c r="W581" s="240"/>
      <c r="X581" s="240"/>
    </row>
    <row r="582" spans="21:24" x14ac:dyDescent="0.2">
      <c r="U582" s="240"/>
      <c r="V582" s="240"/>
      <c r="W582" s="240"/>
      <c r="X582" s="240"/>
    </row>
    <row r="583" spans="21:24" x14ac:dyDescent="0.2">
      <c r="U583" s="240"/>
      <c r="V583" s="240"/>
      <c r="W583" s="240"/>
      <c r="X583" s="240"/>
    </row>
    <row r="584" spans="21:24" x14ac:dyDescent="0.2">
      <c r="U584" s="240"/>
      <c r="V584" s="240"/>
      <c r="W584" s="240"/>
      <c r="X584" s="240"/>
    </row>
    <row r="585" spans="21:24" x14ac:dyDescent="0.2">
      <c r="U585" s="240"/>
      <c r="V585" s="240"/>
      <c r="W585" s="240"/>
      <c r="X585" s="240"/>
    </row>
    <row r="586" spans="21:24" x14ac:dyDescent="0.2">
      <c r="U586" s="240"/>
      <c r="V586" s="240"/>
      <c r="W586" s="240"/>
      <c r="X586" s="240"/>
    </row>
    <row r="587" spans="21:24" x14ac:dyDescent="0.2">
      <c r="U587" s="240"/>
      <c r="V587" s="240"/>
      <c r="W587" s="240"/>
      <c r="X587" s="240"/>
    </row>
    <row r="588" spans="21:24" x14ac:dyDescent="0.2">
      <c r="U588" s="240"/>
      <c r="V588" s="240"/>
      <c r="W588" s="240"/>
      <c r="X588" s="240"/>
    </row>
    <row r="589" spans="21:24" x14ac:dyDescent="0.2">
      <c r="U589" s="240"/>
      <c r="V589" s="240"/>
      <c r="W589" s="240"/>
      <c r="X589" s="240"/>
    </row>
    <row r="590" spans="21:24" x14ac:dyDescent="0.2">
      <c r="U590" s="240"/>
      <c r="V590" s="240"/>
      <c r="W590" s="240"/>
      <c r="X590" s="240"/>
    </row>
    <row r="591" spans="21:24" x14ac:dyDescent="0.2">
      <c r="U591" s="240"/>
      <c r="V591" s="240"/>
      <c r="W591" s="240"/>
      <c r="X591" s="240"/>
    </row>
    <row r="592" spans="21:24" x14ac:dyDescent="0.2">
      <c r="U592" s="240"/>
      <c r="V592" s="240"/>
      <c r="W592" s="240"/>
      <c r="X592" s="240"/>
    </row>
    <row r="593" spans="21:24" x14ac:dyDescent="0.2">
      <c r="U593" s="240"/>
      <c r="V593" s="240"/>
      <c r="W593" s="240"/>
      <c r="X593" s="240"/>
    </row>
    <row r="594" spans="21:24" x14ac:dyDescent="0.2">
      <c r="U594" s="240"/>
      <c r="V594" s="240"/>
      <c r="W594" s="240"/>
      <c r="X594" s="240"/>
    </row>
    <row r="595" spans="21:24" x14ac:dyDescent="0.2">
      <c r="U595" s="240"/>
      <c r="V595" s="240"/>
      <c r="W595" s="240"/>
      <c r="X595" s="240"/>
    </row>
    <row r="596" spans="21:24" x14ac:dyDescent="0.2">
      <c r="U596" s="240"/>
      <c r="V596" s="240"/>
      <c r="W596" s="240"/>
      <c r="X596" s="240"/>
    </row>
    <row r="597" spans="21:24" x14ac:dyDescent="0.2">
      <c r="U597" s="240"/>
      <c r="V597" s="240"/>
      <c r="W597" s="240"/>
      <c r="X597" s="240"/>
    </row>
    <row r="598" spans="21:24" x14ac:dyDescent="0.2">
      <c r="U598" s="240"/>
      <c r="V598" s="240"/>
      <c r="W598" s="240"/>
      <c r="X598" s="240"/>
    </row>
    <row r="599" spans="21:24" x14ac:dyDescent="0.2">
      <c r="U599" s="240"/>
      <c r="V599" s="240"/>
      <c r="W599" s="240"/>
      <c r="X599" s="240"/>
    </row>
    <row r="600" spans="21:24" x14ac:dyDescent="0.2">
      <c r="U600" s="240"/>
      <c r="V600" s="240"/>
      <c r="W600" s="240"/>
      <c r="X600" s="240"/>
    </row>
    <row r="601" spans="21:24" x14ac:dyDescent="0.2">
      <c r="U601" s="240"/>
      <c r="V601" s="240"/>
      <c r="W601" s="240"/>
      <c r="X601" s="240"/>
    </row>
    <row r="602" spans="21:24" x14ac:dyDescent="0.2">
      <c r="U602" s="240"/>
      <c r="V602" s="240"/>
      <c r="W602" s="240"/>
      <c r="X602" s="240"/>
    </row>
    <row r="603" spans="21:24" x14ac:dyDescent="0.2">
      <c r="U603" s="240"/>
      <c r="V603" s="240"/>
      <c r="W603" s="240"/>
      <c r="X603" s="240"/>
    </row>
    <row r="604" spans="21:24" x14ac:dyDescent="0.2">
      <c r="U604" s="240"/>
      <c r="V604" s="240"/>
      <c r="W604" s="240"/>
      <c r="X604" s="240"/>
    </row>
    <row r="605" spans="21:24" x14ac:dyDescent="0.2">
      <c r="U605" s="240"/>
      <c r="V605" s="240"/>
      <c r="W605" s="240"/>
      <c r="X605" s="240"/>
    </row>
    <row r="606" spans="21:24" x14ac:dyDescent="0.2">
      <c r="U606" s="240"/>
      <c r="V606" s="240"/>
      <c r="W606" s="240"/>
      <c r="X606" s="240"/>
    </row>
    <row r="607" spans="21:24" x14ac:dyDescent="0.2">
      <c r="U607" s="240"/>
      <c r="V607" s="240"/>
      <c r="W607" s="240"/>
      <c r="X607" s="240"/>
    </row>
    <row r="608" spans="21:24" x14ac:dyDescent="0.2">
      <c r="U608" s="240"/>
      <c r="V608" s="240"/>
      <c r="W608" s="240"/>
      <c r="X608" s="240"/>
    </row>
    <row r="609" spans="21:24" x14ac:dyDescent="0.2">
      <c r="U609" s="240"/>
      <c r="V609" s="240"/>
      <c r="W609" s="240"/>
      <c r="X609" s="240"/>
    </row>
    <row r="610" spans="21:24" x14ac:dyDescent="0.2">
      <c r="U610" s="240"/>
      <c r="V610" s="240"/>
      <c r="W610" s="240"/>
      <c r="X610" s="240"/>
    </row>
    <row r="611" spans="21:24" x14ac:dyDescent="0.2">
      <c r="U611" s="240"/>
      <c r="V611" s="240"/>
      <c r="W611" s="240"/>
      <c r="X611" s="240"/>
    </row>
    <row r="612" spans="21:24" x14ac:dyDescent="0.2">
      <c r="U612" s="240"/>
      <c r="V612" s="240"/>
      <c r="W612" s="240"/>
      <c r="X612" s="240"/>
    </row>
    <row r="613" spans="21:24" x14ac:dyDescent="0.2">
      <c r="U613" s="240"/>
      <c r="V613" s="240"/>
      <c r="W613" s="240"/>
      <c r="X613" s="240"/>
    </row>
    <row r="614" spans="21:24" x14ac:dyDescent="0.2">
      <c r="U614" s="240"/>
      <c r="V614" s="240"/>
      <c r="W614" s="240"/>
      <c r="X614" s="240"/>
    </row>
    <row r="615" spans="21:24" x14ac:dyDescent="0.2">
      <c r="U615" s="240"/>
      <c r="V615" s="240"/>
      <c r="W615" s="240"/>
      <c r="X615" s="240"/>
    </row>
    <row r="616" spans="21:24" x14ac:dyDescent="0.2">
      <c r="U616" s="240"/>
      <c r="V616" s="240"/>
      <c r="W616" s="240"/>
      <c r="X616" s="240"/>
    </row>
    <row r="617" spans="21:24" x14ac:dyDescent="0.2">
      <c r="U617" s="240"/>
      <c r="V617" s="240"/>
      <c r="W617" s="240"/>
      <c r="X617" s="240"/>
    </row>
    <row r="618" spans="21:24" x14ac:dyDescent="0.2">
      <c r="U618" s="240"/>
      <c r="V618" s="240"/>
      <c r="W618" s="240"/>
      <c r="X618" s="240"/>
    </row>
    <row r="619" spans="21:24" x14ac:dyDescent="0.2">
      <c r="U619" s="240"/>
      <c r="V619" s="240"/>
      <c r="W619" s="240"/>
      <c r="X619" s="240"/>
    </row>
    <row r="620" spans="21:24" x14ac:dyDescent="0.2">
      <c r="U620" s="240"/>
      <c r="V620" s="240"/>
      <c r="W620" s="240"/>
      <c r="X620" s="240"/>
    </row>
    <row r="621" spans="21:24" x14ac:dyDescent="0.2">
      <c r="U621" s="240"/>
      <c r="V621" s="240"/>
      <c r="W621" s="240"/>
      <c r="X621" s="240"/>
    </row>
    <row r="622" spans="21:24" x14ac:dyDescent="0.2">
      <c r="U622" s="240"/>
      <c r="V622" s="240"/>
      <c r="W622" s="240"/>
      <c r="X622" s="240"/>
    </row>
    <row r="623" spans="21:24" x14ac:dyDescent="0.2">
      <c r="U623" s="240"/>
      <c r="V623" s="240"/>
      <c r="W623" s="240"/>
      <c r="X623" s="240"/>
    </row>
    <row r="624" spans="21:24" x14ac:dyDescent="0.2">
      <c r="U624" s="240"/>
      <c r="V624" s="240"/>
      <c r="W624" s="240"/>
      <c r="X624" s="240"/>
    </row>
    <row r="625" spans="21:24" x14ac:dyDescent="0.2">
      <c r="U625" s="240"/>
      <c r="V625" s="240"/>
      <c r="W625" s="240"/>
      <c r="X625" s="240"/>
    </row>
    <row r="626" spans="21:24" x14ac:dyDescent="0.2">
      <c r="U626" s="240"/>
      <c r="V626" s="240"/>
      <c r="W626" s="240"/>
      <c r="X626" s="240"/>
    </row>
    <row r="627" spans="21:24" x14ac:dyDescent="0.2">
      <c r="U627" s="240"/>
      <c r="V627" s="240"/>
      <c r="W627" s="240"/>
      <c r="X627" s="240"/>
    </row>
    <row r="628" spans="21:24" x14ac:dyDescent="0.2">
      <c r="U628" s="240"/>
      <c r="V628" s="240"/>
      <c r="W628" s="240"/>
      <c r="X628" s="240"/>
    </row>
    <row r="629" spans="21:24" x14ac:dyDescent="0.2">
      <c r="U629" s="240"/>
      <c r="V629" s="240"/>
      <c r="W629" s="240"/>
      <c r="X629" s="240"/>
    </row>
    <row r="630" spans="21:24" x14ac:dyDescent="0.2">
      <c r="U630" s="240"/>
      <c r="V630" s="240"/>
      <c r="W630" s="240"/>
      <c r="X630" s="240"/>
    </row>
    <row r="631" spans="21:24" x14ac:dyDescent="0.2">
      <c r="U631" s="240"/>
      <c r="V631" s="240"/>
      <c r="W631" s="240"/>
      <c r="X631" s="240"/>
    </row>
    <row r="632" spans="21:24" x14ac:dyDescent="0.2">
      <c r="U632" s="240"/>
      <c r="V632" s="240"/>
      <c r="W632" s="240"/>
      <c r="X632" s="240"/>
    </row>
    <row r="633" spans="21:24" x14ac:dyDescent="0.2">
      <c r="U633" s="240"/>
      <c r="V633" s="240"/>
      <c r="W633" s="240"/>
      <c r="X633" s="240"/>
    </row>
    <row r="634" spans="21:24" x14ac:dyDescent="0.2">
      <c r="U634" s="240"/>
      <c r="V634" s="240"/>
      <c r="W634" s="240"/>
      <c r="X634" s="240"/>
    </row>
    <row r="635" spans="21:24" x14ac:dyDescent="0.2">
      <c r="U635" s="240"/>
      <c r="V635" s="240"/>
      <c r="W635" s="240"/>
      <c r="X635" s="240"/>
    </row>
    <row r="636" spans="21:24" x14ac:dyDescent="0.2">
      <c r="U636" s="240"/>
      <c r="V636" s="240"/>
      <c r="W636" s="240"/>
      <c r="X636" s="240"/>
    </row>
    <row r="637" spans="21:24" x14ac:dyDescent="0.2">
      <c r="U637" s="240"/>
      <c r="V637" s="240"/>
      <c r="W637" s="240"/>
      <c r="X637" s="240"/>
    </row>
    <row r="638" spans="21:24" x14ac:dyDescent="0.2">
      <c r="U638" s="240"/>
      <c r="V638" s="240"/>
      <c r="W638" s="240"/>
      <c r="X638" s="240"/>
    </row>
    <row r="639" spans="21:24" x14ac:dyDescent="0.2">
      <c r="U639" s="240"/>
      <c r="V639" s="240"/>
      <c r="W639" s="240"/>
      <c r="X639" s="240"/>
    </row>
    <row r="640" spans="21:24" x14ac:dyDescent="0.2">
      <c r="U640" s="240"/>
      <c r="V640" s="240"/>
      <c r="W640" s="240"/>
      <c r="X640" s="240"/>
    </row>
    <row r="641" spans="21:24" x14ac:dyDescent="0.2">
      <c r="U641" s="240"/>
      <c r="V641" s="240"/>
      <c r="W641" s="240"/>
      <c r="X641" s="240"/>
    </row>
    <row r="642" spans="21:24" x14ac:dyDescent="0.2">
      <c r="U642" s="240"/>
      <c r="V642" s="240"/>
      <c r="W642" s="240"/>
      <c r="X642" s="240"/>
    </row>
    <row r="643" spans="21:24" x14ac:dyDescent="0.2">
      <c r="U643" s="240"/>
      <c r="V643" s="240"/>
      <c r="W643" s="240"/>
      <c r="X643" s="240"/>
    </row>
    <row r="644" spans="21:24" x14ac:dyDescent="0.2">
      <c r="U644" s="240"/>
      <c r="V644" s="240"/>
      <c r="W644" s="240"/>
      <c r="X644" s="240"/>
    </row>
    <row r="645" spans="21:24" x14ac:dyDescent="0.2">
      <c r="U645" s="240"/>
      <c r="V645" s="240"/>
      <c r="W645" s="240"/>
      <c r="X645" s="240"/>
    </row>
    <row r="646" spans="21:24" x14ac:dyDescent="0.2">
      <c r="U646" s="240"/>
      <c r="V646" s="240"/>
      <c r="W646" s="240"/>
      <c r="X646" s="240"/>
    </row>
    <row r="647" spans="21:24" x14ac:dyDescent="0.2">
      <c r="U647" s="240"/>
      <c r="V647" s="240"/>
      <c r="W647" s="240"/>
      <c r="X647" s="240"/>
    </row>
    <row r="648" spans="21:24" x14ac:dyDescent="0.2">
      <c r="U648" s="240"/>
      <c r="V648" s="240"/>
      <c r="W648" s="240"/>
      <c r="X648" s="240"/>
    </row>
    <row r="649" spans="21:24" x14ac:dyDescent="0.2">
      <c r="U649" s="240"/>
      <c r="V649" s="240"/>
      <c r="W649" s="240"/>
      <c r="X649" s="240"/>
    </row>
    <row r="650" spans="21:24" x14ac:dyDescent="0.2">
      <c r="U650" s="240"/>
      <c r="V650" s="240"/>
      <c r="W650" s="240"/>
      <c r="X650" s="240"/>
    </row>
    <row r="651" spans="21:24" x14ac:dyDescent="0.2">
      <c r="U651" s="240"/>
      <c r="V651" s="240"/>
      <c r="W651" s="240"/>
      <c r="X651" s="240"/>
    </row>
    <row r="652" spans="21:24" x14ac:dyDescent="0.2">
      <c r="U652" s="240"/>
      <c r="V652" s="240"/>
      <c r="W652" s="240"/>
      <c r="X652" s="240"/>
    </row>
    <row r="653" spans="21:24" x14ac:dyDescent="0.2">
      <c r="U653" s="240"/>
      <c r="V653" s="240"/>
      <c r="W653" s="240"/>
      <c r="X653" s="240"/>
    </row>
    <row r="654" spans="21:24" x14ac:dyDescent="0.2">
      <c r="U654" s="240"/>
      <c r="V654" s="240"/>
      <c r="W654" s="240"/>
      <c r="X654" s="240"/>
    </row>
    <row r="655" spans="21:24" x14ac:dyDescent="0.2">
      <c r="U655" s="240"/>
      <c r="V655" s="240"/>
      <c r="W655" s="240"/>
      <c r="X655" s="240"/>
    </row>
    <row r="656" spans="21:24" x14ac:dyDescent="0.2">
      <c r="U656" s="240"/>
      <c r="V656" s="240"/>
      <c r="W656" s="240"/>
      <c r="X656" s="240"/>
    </row>
    <row r="657" spans="21:24" x14ac:dyDescent="0.2">
      <c r="U657" s="240"/>
      <c r="V657" s="240"/>
      <c r="W657" s="240"/>
      <c r="X657" s="240"/>
    </row>
    <row r="658" spans="21:24" x14ac:dyDescent="0.2">
      <c r="U658" s="240"/>
      <c r="V658" s="240"/>
      <c r="W658" s="240"/>
      <c r="X658" s="240"/>
    </row>
    <row r="659" spans="21:24" x14ac:dyDescent="0.2">
      <c r="U659" s="240"/>
      <c r="V659" s="240"/>
      <c r="W659" s="240"/>
      <c r="X659" s="240"/>
    </row>
    <row r="660" spans="21:24" x14ac:dyDescent="0.2">
      <c r="U660" s="240"/>
      <c r="V660" s="240"/>
      <c r="W660" s="240"/>
      <c r="X660" s="240"/>
    </row>
    <row r="661" spans="21:24" x14ac:dyDescent="0.2">
      <c r="U661" s="240"/>
      <c r="V661" s="240"/>
      <c r="W661" s="240"/>
      <c r="X661" s="240"/>
    </row>
    <row r="662" spans="21:24" x14ac:dyDescent="0.2">
      <c r="U662" s="240"/>
      <c r="V662" s="240"/>
      <c r="W662" s="240"/>
      <c r="X662" s="240"/>
    </row>
    <row r="663" spans="21:24" x14ac:dyDescent="0.2">
      <c r="U663" s="240"/>
      <c r="V663" s="240"/>
      <c r="W663" s="240"/>
      <c r="X663" s="240"/>
    </row>
    <row r="664" spans="21:24" x14ac:dyDescent="0.2">
      <c r="U664" s="240"/>
      <c r="V664" s="240"/>
      <c r="W664" s="240"/>
      <c r="X664" s="240"/>
    </row>
    <row r="665" spans="21:24" x14ac:dyDescent="0.2">
      <c r="U665" s="240"/>
      <c r="V665" s="240"/>
      <c r="W665" s="240"/>
      <c r="X665" s="240"/>
    </row>
    <row r="666" spans="21:24" x14ac:dyDescent="0.2">
      <c r="U666" s="240"/>
      <c r="V666" s="240"/>
      <c r="W666" s="240"/>
      <c r="X666" s="240"/>
    </row>
    <row r="667" spans="21:24" x14ac:dyDescent="0.2">
      <c r="U667" s="240"/>
      <c r="V667" s="240"/>
      <c r="W667" s="240"/>
      <c r="X667" s="240"/>
    </row>
    <row r="668" spans="21:24" x14ac:dyDescent="0.2">
      <c r="U668" s="240"/>
      <c r="V668" s="240"/>
      <c r="W668" s="240"/>
      <c r="X668" s="240"/>
    </row>
    <row r="669" spans="21:24" x14ac:dyDescent="0.2">
      <c r="U669" s="240"/>
      <c r="V669" s="240"/>
      <c r="W669" s="240"/>
      <c r="X669" s="240"/>
    </row>
    <row r="670" spans="21:24" x14ac:dyDescent="0.2">
      <c r="U670" s="240"/>
      <c r="V670" s="240"/>
      <c r="W670" s="240"/>
      <c r="X670" s="240"/>
    </row>
    <row r="671" spans="21:24" x14ac:dyDescent="0.2">
      <c r="U671" s="240"/>
      <c r="V671" s="240"/>
      <c r="W671" s="240"/>
      <c r="X671" s="240"/>
    </row>
    <row r="672" spans="21:24" x14ac:dyDescent="0.2">
      <c r="U672" s="240"/>
      <c r="V672" s="240"/>
      <c r="W672" s="240"/>
      <c r="X672" s="240"/>
    </row>
    <row r="673" spans="21:24" x14ac:dyDescent="0.2">
      <c r="U673" s="240"/>
      <c r="V673" s="240"/>
      <c r="W673" s="240"/>
      <c r="X673" s="240"/>
    </row>
    <row r="674" spans="21:24" x14ac:dyDescent="0.2">
      <c r="U674" s="240"/>
      <c r="V674" s="240"/>
      <c r="W674" s="240"/>
      <c r="X674" s="240"/>
    </row>
    <row r="675" spans="21:24" x14ac:dyDescent="0.2">
      <c r="U675" s="240"/>
      <c r="V675" s="240"/>
      <c r="W675" s="240"/>
      <c r="X675" s="240"/>
    </row>
    <row r="676" spans="21:24" x14ac:dyDescent="0.2">
      <c r="U676" s="240"/>
      <c r="V676" s="240"/>
      <c r="W676" s="240"/>
      <c r="X676" s="240"/>
    </row>
    <row r="677" spans="21:24" x14ac:dyDescent="0.2">
      <c r="U677" s="240"/>
      <c r="V677" s="240"/>
      <c r="W677" s="240"/>
      <c r="X677" s="240"/>
    </row>
    <row r="678" spans="21:24" x14ac:dyDescent="0.2">
      <c r="U678" s="240"/>
      <c r="V678" s="240"/>
      <c r="W678" s="240"/>
      <c r="X678" s="240"/>
    </row>
    <row r="679" spans="21:24" x14ac:dyDescent="0.2">
      <c r="U679" s="240"/>
      <c r="V679" s="240"/>
      <c r="W679" s="240"/>
      <c r="X679" s="240"/>
    </row>
    <row r="680" spans="21:24" x14ac:dyDescent="0.2">
      <c r="U680" s="240"/>
      <c r="V680" s="240"/>
      <c r="W680" s="240"/>
      <c r="X680" s="240"/>
    </row>
    <row r="681" spans="21:24" x14ac:dyDescent="0.2">
      <c r="U681" s="240"/>
      <c r="V681" s="240"/>
      <c r="W681" s="240"/>
      <c r="X681" s="240"/>
    </row>
    <row r="682" spans="21:24" x14ac:dyDescent="0.2">
      <c r="U682" s="240"/>
      <c r="V682" s="240"/>
      <c r="W682" s="240"/>
      <c r="X682" s="240"/>
    </row>
    <row r="683" spans="21:24" x14ac:dyDescent="0.2">
      <c r="U683" s="240"/>
      <c r="V683" s="240"/>
      <c r="W683" s="240"/>
      <c r="X683" s="240"/>
    </row>
    <row r="684" spans="21:24" x14ac:dyDescent="0.2">
      <c r="U684" s="240"/>
      <c r="V684" s="240"/>
      <c r="W684" s="240"/>
      <c r="X684" s="240"/>
    </row>
    <row r="685" spans="21:24" x14ac:dyDescent="0.2">
      <c r="U685" s="240"/>
      <c r="V685" s="240"/>
      <c r="W685" s="240"/>
      <c r="X685" s="240"/>
    </row>
    <row r="686" spans="21:24" x14ac:dyDescent="0.2">
      <c r="U686" s="240"/>
      <c r="V686" s="240"/>
      <c r="W686" s="240"/>
      <c r="X686" s="240"/>
    </row>
    <row r="687" spans="21:24" x14ac:dyDescent="0.2">
      <c r="U687" s="240"/>
      <c r="V687" s="240"/>
      <c r="W687" s="240"/>
      <c r="X687" s="240"/>
    </row>
    <row r="688" spans="21:24" x14ac:dyDescent="0.2">
      <c r="U688" s="240"/>
      <c r="V688" s="240"/>
      <c r="W688" s="240"/>
      <c r="X688" s="240"/>
    </row>
    <row r="689" spans="21:24" x14ac:dyDescent="0.2">
      <c r="U689" s="240"/>
      <c r="V689" s="240"/>
      <c r="W689" s="240"/>
      <c r="X689" s="240"/>
    </row>
    <row r="690" spans="21:24" x14ac:dyDescent="0.2">
      <c r="U690" s="240"/>
      <c r="V690" s="240"/>
      <c r="W690" s="240"/>
      <c r="X690" s="240"/>
    </row>
    <row r="691" spans="21:24" x14ac:dyDescent="0.2">
      <c r="U691" s="240"/>
      <c r="V691" s="240"/>
      <c r="W691" s="240"/>
      <c r="X691" s="240"/>
    </row>
    <row r="692" spans="21:24" x14ac:dyDescent="0.2">
      <c r="U692" s="240"/>
      <c r="V692" s="240"/>
      <c r="W692" s="240"/>
      <c r="X692" s="240"/>
    </row>
    <row r="693" spans="21:24" x14ac:dyDescent="0.2">
      <c r="U693" s="240"/>
      <c r="V693" s="240"/>
      <c r="W693" s="240"/>
      <c r="X693" s="240"/>
    </row>
    <row r="694" spans="21:24" x14ac:dyDescent="0.2">
      <c r="U694" s="240"/>
      <c r="V694" s="240"/>
      <c r="W694" s="240"/>
      <c r="X694" s="240"/>
    </row>
    <row r="695" spans="21:24" x14ac:dyDescent="0.2">
      <c r="U695" s="240"/>
      <c r="V695" s="240"/>
      <c r="W695" s="240"/>
      <c r="X695" s="240"/>
    </row>
    <row r="696" spans="21:24" x14ac:dyDescent="0.2">
      <c r="U696" s="240"/>
      <c r="V696" s="240"/>
      <c r="W696" s="240"/>
      <c r="X696" s="240"/>
    </row>
    <row r="697" spans="21:24" x14ac:dyDescent="0.2">
      <c r="U697" s="240"/>
      <c r="V697" s="240"/>
      <c r="W697" s="240"/>
      <c r="X697" s="240"/>
    </row>
    <row r="698" spans="21:24" x14ac:dyDescent="0.2">
      <c r="U698" s="240"/>
      <c r="V698" s="240"/>
      <c r="W698" s="240"/>
      <c r="X698" s="240"/>
    </row>
    <row r="699" spans="21:24" x14ac:dyDescent="0.2">
      <c r="U699" s="240"/>
      <c r="V699" s="240"/>
      <c r="W699" s="240"/>
      <c r="X699" s="240"/>
    </row>
    <row r="700" spans="21:24" x14ac:dyDescent="0.2">
      <c r="U700" s="240"/>
      <c r="V700" s="240"/>
      <c r="W700" s="240"/>
      <c r="X700" s="240"/>
    </row>
    <row r="701" spans="21:24" x14ac:dyDescent="0.2">
      <c r="U701" s="240"/>
      <c r="V701" s="240"/>
      <c r="W701" s="240"/>
      <c r="X701" s="240"/>
    </row>
    <row r="702" spans="21:24" x14ac:dyDescent="0.2">
      <c r="U702" s="240"/>
      <c r="V702" s="240"/>
      <c r="W702" s="240"/>
      <c r="X702" s="240"/>
    </row>
    <row r="703" spans="21:24" x14ac:dyDescent="0.2">
      <c r="U703" s="240"/>
      <c r="V703" s="240"/>
      <c r="W703" s="240"/>
      <c r="X703" s="240"/>
    </row>
    <row r="704" spans="21:24" x14ac:dyDescent="0.2">
      <c r="U704" s="240"/>
      <c r="V704" s="240"/>
      <c r="W704" s="240"/>
      <c r="X704" s="240"/>
    </row>
    <row r="705" spans="21:24" x14ac:dyDescent="0.2">
      <c r="U705" s="240"/>
      <c r="V705" s="240"/>
      <c r="W705" s="240"/>
      <c r="X705" s="240"/>
    </row>
    <row r="706" spans="21:24" x14ac:dyDescent="0.2">
      <c r="U706" s="240"/>
      <c r="V706" s="240"/>
      <c r="W706" s="240"/>
      <c r="X706" s="240"/>
    </row>
    <row r="707" spans="21:24" x14ac:dyDescent="0.2">
      <c r="U707" s="240"/>
      <c r="V707" s="240"/>
      <c r="W707" s="240"/>
      <c r="X707" s="240"/>
    </row>
    <row r="708" spans="21:24" x14ac:dyDescent="0.2">
      <c r="U708" s="240"/>
      <c r="V708" s="240"/>
      <c r="W708" s="240"/>
      <c r="X708" s="240"/>
    </row>
    <row r="709" spans="21:24" x14ac:dyDescent="0.2">
      <c r="U709" s="240"/>
      <c r="V709" s="240"/>
      <c r="W709" s="240"/>
      <c r="X709" s="240"/>
    </row>
    <row r="710" spans="21:24" x14ac:dyDescent="0.2">
      <c r="U710" s="240"/>
      <c r="V710" s="240"/>
      <c r="W710" s="240"/>
      <c r="X710" s="240"/>
    </row>
    <row r="711" spans="21:24" x14ac:dyDescent="0.2">
      <c r="U711" s="240"/>
      <c r="V711" s="240"/>
      <c r="W711" s="240"/>
      <c r="X711" s="240"/>
    </row>
    <row r="712" spans="21:24" x14ac:dyDescent="0.2">
      <c r="U712" s="240"/>
      <c r="V712" s="240"/>
      <c r="W712" s="240"/>
      <c r="X712" s="240"/>
    </row>
    <row r="713" spans="21:24" x14ac:dyDescent="0.2">
      <c r="U713" s="240"/>
      <c r="V713" s="240"/>
      <c r="W713" s="240"/>
      <c r="X713" s="240"/>
    </row>
    <row r="714" spans="21:24" x14ac:dyDescent="0.2">
      <c r="U714" s="240"/>
      <c r="V714" s="240"/>
      <c r="W714" s="240"/>
      <c r="X714" s="240"/>
    </row>
    <row r="715" spans="21:24" x14ac:dyDescent="0.2">
      <c r="U715" s="240"/>
      <c r="V715" s="240"/>
      <c r="W715" s="240"/>
      <c r="X715" s="240"/>
    </row>
    <row r="716" spans="21:24" x14ac:dyDescent="0.2">
      <c r="U716" s="240"/>
      <c r="V716" s="240"/>
      <c r="W716" s="240"/>
      <c r="X716" s="240"/>
    </row>
    <row r="717" spans="21:24" x14ac:dyDescent="0.2">
      <c r="U717" s="240"/>
      <c r="V717" s="240"/>
      <c r="W717" s="240"/>
      <c r="X717" s="240"/>
    </row>
    <row r="718" spans="21:24" x14ac:dyDescent="0.2">
      <c r="U718" s="240"/>
      <c r="V718" s="240"/>
      <c r="W718" s="240"/>
      <c r="X718" s="240"/>
    </row>
    <row r="719" spans="21:24" x14ac:dyDescent="0.2">
      <c r="U719" s="240"/>
      <c r="V719" s="240"/>
      <c r="W719" s="240"/>
      <c r="X719" s="240"/>
    </row>
    <row r="720" spans="21:24" x14ac:dyDescent="0.2">
      <c r="U720" s="240"/>
      <c r="V720" s="240"/>
      <c r="W720" s="240"/>
      <c r="X720" s="240"/>
    </row>
    <row r="721" spans="21:24" x14ac:dyDescent="0.2">
      <c r="U721" s="240"/>
      <c r="V721" s="240"/>
      <c r="W721" s="240"/>
      <c r="X721" s="240"/>
    </row>
    <row r="722" spans="21:24" x14ac:dyDescent="0.2">
      <c r="U722" s="240"/>
      <c r="V722" s="240"/>
      <c r="W722" s="240"/>
      <c r="X722" s="240"/>
    </row>
    <row r="723" spans="21:24" x14ac:dyDescent="0.2">
      <c r="U723" s="240"/>
      <c r="V723" s="240"/>
      <c r="W723" s="240"/>
      <c r="X723" s="240"/>
    </row>
    <row r="724" spans="21:24" x14ac:dyDescent="0.2">
      <c r="U724" s="240"/>
      <c r="V724" s="240"/>
      <c r="W724" s="240"/>
      <c r="X724" s="240"/>
    </row>
    <row r="725" spans="21:24" x14ac:dyDescent="0.2">
      <c r="U725" s="240"/>
      <c r="V725" s="240"/>
      <c r="W725" s="240"/>
      <c r="X725" s="240"/>
    </row>
    <row r="726" spans="21:24" x14ac:dyDescent="0.2">
      <c r="U726" s="240"/>
      <c r="V726" s="240"/>
      <c r="W726" s="240"/>
      <c r="X726" s="240"/>
    </row>
    <row r="727" spans="21:24" x14ac:dyDescent="0.2">
      <c r="U727" s="240"/>
      <c r="V727" s="240"/>
      <c r="W727" s="240"/>
      <c r="X727" s="240"/>
    </row>
    <row r="728" spans="21:24" x14ac:dyDescent="0.2">
      <c r="U728" s="240"/>
      <c r="V728" s="240"/>
      <c r="W728" s="240"/>
      <c r="X728" s="240"/>
    </row>
    <row r="729" spans="21:24" x14ac:dyDescent="0.2">
      <c r="U729" s="240"/>
      <c r="V729" s="240"/>
      <c r="W729" s="240"/>
      <c r="X729" s="240"/>
    </row>
    <row r="730" spans="21:24" x14ac:dyDescent="0.2">
      <c r="U730" s="240"/>
      <c r="V730" s="240"/>
      <c r="W730" s="240"/>
      <c r="X730" s="240"/>
    </row>
    <row r="731" spans="21:24" x14ac:dyDescent="0.2">
      <c r="U731" s="240"/>
      <c r="V731" s="240"/>
      <c r="W731" s="240"/>
      <c r="X731" s="240"/>
    </row>
    <row r="732" spans="21:24" x14ac:dyDescent="0.2">
      <c r="U732" s="240"/>
      <c r="V732" s="240"/>
      <c r="W732" s="240"/>
      <c r="X732" s="240"/>
    </row>
    <row r="733" spans="21:24" x14ac:dyDescent="0.2">
      <c r="U733" s="240"/>
      <c r="V733" s="240"/>
      <c r="W733" s="240"/>
      <c r="X733" s="240"/>
    </row>
    <row r="734" spans="21:24" x14ac:dyDescent="0.2">
      <c r="U734" s="240"/>
      <c r="V734" s="240"/>
      <c r="W734" s="240"/>
      <c r="X734" s="240"/>
    </row>
    <row r="735" spans="21:24" x14ac:dyDescent="0.2">
      <c r="U735" s="240"/>
      <c r="V735" s="240"/>
      <c r="W735" s="240"/>
      <c r="X735" s="240"/>
    </row>
    <row r="736" spans="21:24" x14ac:dyDescent="0.2">
      <c r="U736" s="240"/>
      <c r="V736" s="240"/>
      <c r="W736" s="240"/>
      <c r="X736" s="240"/>
    </row>
    <row r="737" spans="21:24" x14ac:dyDescent="0.2">
      <c r="U737" s="240"/>
      <c r="V737" s="240"/>
      <c r="W737" s="240"/>
      <c r="X737" s="240"/>
    </row>
    <row r="738" spans="21:24" x14ac:dyDescent="0.2">
      <c r="U738" s="240"/>
      <c r="V738" s="240"/>
      <c r="W738" s="240"/>
      <c r="X738" s="240"/>
    </row>
    <row r="739" spans="21:24" x14ac:dyDescent="0.2">
      <c r="U739" s="240"/>
      <c r="V739" s="240"/>
      <c r="W739" s="240"/>
      <c r="X739" s="240"/>
    </row>
    <row r="740" spans="21:24" x14ac:dyDescent="0.2">
      <c r="U740" s="240"/>
      <c r="V740" s="240"/>
      <c r="W740" s="240"/>
      <c r="X740" s="240"/>
    </row>
    <row r="741" spans="21:24" x14ac:dyDescent="0.2">
      <c r="U741" s="240"/>
      <c r="V741" s="240"/>
      <c r="W741" s="240"/>
      <c r="X741" s="240"/>
    </row>
    <row r="742" spans="21:24" x14ac:dyDescent="0.2">
      <c r="U742" s="240"/>
      <c r="V742" s="240"/>
      <c r="W742" s="240"/>
      <c r="X742" s="240"/>
    </row>
    <row r="743" spans="21:24" x14ac:dyDescent="0.2">
      <c r="U743" s="240"/>
      <c r="V743" s="240"/>
      <c r="W743" s="240"/>
      <c r="X743" s="240"/>
    </row>
    <row r="744" spans="21:24" x14ac:dyDescent="0.2">
      <c r="U744" s="240"/>
      <c r="V744" s="240"/>
      <c r="W744" s="240"/>
      <c r="X744" s="240"/>
    </row>
    <row r="745" spans="21:24" x14ac:dyDescent="0.2">
      <c r="U745" s="240"/>
      <c r="V745" s="240"/>
      <c r="W745" s="240"/>
      <c r="X745" s="240"/>
    </row>
    <row r="746" spans="21:24" x14ac:dyDescent="0.2">
      <c r="U746" s="240"/>
      <c r="V746" s="240"/>
      <c r="W746" s="240"/>
      <c r="X746" s="240"/>
    </row>
    <row r="747" spans="21:24" x14ac:dyDescent="0.2">
      <c r="U747" s="240"/>
      <c r="V747" s="240"/>
      <c r="W747" s="240"/>
      <c r="X747" s="240"/>
    </row>
    <row r="748" spans="21:24" x14ac:dyDescent="0.2">
      <c r="U748" s="240"/>
      <c r="V748" s="240"/>
      <c r="W748" s="240"/>
      <c r="X748" s="240"/>
    </row>
    <row r="749" spans="21:24" x14ac:dyDescent="0.2">
      <c r="U749" s="240"/>
      <c r="V749" s="240"/>
      <c r="W749" s="240"/>
      <c r="X749" s="240"/>
    </row>
    <row r="750" spans="21:24" x14ac:dyDescent="0.2">
      <c r="U750" s="240"/>
      <c r="V750" s="240"/>
      <c r="W750" s="240"/>
      <c r="X750" s="240"/>
    </row>
    <row r="751" spans="21:24" x14ac:dyDescent="0.2">
      <c r="U751" s="240"/>
      <c r="V751" s="240"/>
      <c r="W751" s="240"/>
      <c r="X751" s="240"/>
    </row>
    <row r="752" spans="21:24" x14ac:dyDescent="0.2">
      <c r="U752" s="240"/>
      <c r="V752" s="240"/>
      <c r="W752" s="240"/>
      <c r="X752" s="240"/>
    </row>
    <row r="753" spans="21:24" x14ac:dyDescent="0.2">
      <c r="U753" s="240"/>
      <c r="V753" s="240"/>
      <c r="W753" s="240"/>
      <c r="X753" s="240"/>
    </row>
    <row r="754" spans="21:24" x14ac:dyDescent="0.2">
      <c r="U754" s="240"/>
      <c r="V754" s="240"/>
      <c r="W754" s="240"/>
      <c r="X754" s="240"/>
    </row>
    <row r="755" spans="21:24" x14ac:dyDescent="0.2">
      <c r="U755" s="240"/>
      <c r="V755" s="240"/>
      <c r="W755" s="240"/>
      <c r="X755" s="240"/>
    </row>
    <row r="756" spans="21:24" x14ac:dyDescent="0.2">
      <c r="U756" s="240"/>
      <c r="V756" s="240"/>
      <c r="W756" s="240"/>
      <c r="X756" s="240"/>
    </row>
    <row r="757" spans="21:24" x14ac:dyDescent="0.2">
      <c r="U757" s="240"/>
      <c r="V757" s="240"/>
      <c r="W757" s="240"/>
      <c r="X757" s="240"/>
    </row>
    <row r="758" spans="21:24" x14ac:dyDescent="0.2">
      <c r="U758" s="240"/>
      <c r="V758" s="240"/>
      <c r="W758" s="240"/>
      <c r="X758" s="240"/>
    </row>
    <row r="759" spans="21:24" x14ac:dyDescent="0.2">
      <c r="U759" s="240"/>
      <c r="V759" s="240"/>
      <c r="W759" s="240"/>
      <c r="X759" s="240"/>
    </row>
    <row r="760" spans="21:24" x14ac:dyDescent="0.2">
      <c r="U760" s="240"/>
      <c r="V760" s="240"/>
      <c r="W760" s="240"/>
      <c r="X760" s="240"/>
    </row>
    <row r="761" spans="21:24" x14ac:dyDescent="0.2">
      <c r="U761" s="240"/>
      <c r="V761" s="240"/>
      <c r="W761" s="240"/>
      <c r="X761" s="240"/>
    </row>
    <row r="762" spans="21:24" x14ac:dyDescent="0.2">
      <c r="U762" s="240"/>
      <c r="V762" s="240"/>
      <c r="W762" s="240"/>
      <c r="X762" s="240"/>
    </row>
    <row r="763" spans="21:24" x14ac:dyDescent="0.2">
      <c r="U763" s="240"/>
      <c r="V763" s="240"/>
      <c r="W763" s="240"/>
      <c r="X763" s="240"/>
    </row>
    <row r="764" spans="21:24" x14ac:dyDescent="0.2">
      <c r="U764" s="240"/>
      <c r="V764" s="240"/>
      <c r="W764" s="240"/>
      <c r="X764" s="240"/>
    </row>
    <row r="765" spans="21:24" x14ac:dyDescent="0.2">
      <c r="U765" s="240"/>
      <c r="V765" s="240"/>
      <c r="W765" s="240"/>
      <c r="X765" s="240"/>
    </row>
    <row r="766" spans="21:24" x14ac:dyDescent="0.2">
      <c r="U766" s="240"/>
      <c r="V766" s="240"/>
      <c r="W766" s="240"/>
      <c r="X766" s="240"/>
    </row>
    <row r="767" spans="21:24" x14ac:dyDescent="0.2">
      <c r="U767" s="240"/>
      <c r="V767" s="240"/>
      <c r="W767" s="240"/>
      <c r="X767" s="240"/>
    </row>
    <row r="768" spans="21:24" x14ac:dyDescent="0.2">
      <c r="U768" s="240"/>
      <c r="V768" s="240"/>
      <c r="W768" s="240"/>
      <c r="X768" s="240"/>
    </row>
    <row r="769" spans="21:24" x14ac:dyDescent="0.2">
      <c r="U769" s="240"/>
      <c r="V769" s="240"/>
      <c r="W769" s="240"/>
      <c r="X769" s="240"/>
    </row>
    <row r="770" spans="21:24" x14ac:dyDescent="0.2">
      <c r="U770" s="240"/>
      <c r="V770" s="240"/>
      <c r="W770" s="240"/>
      <c r="X770" s="240"/>
    </row>
    <row r="771" spans="21:24" x14ac:dyDescent="0.2">
      <c r="U771" s="240"/>
      <c r="V771" s="240"/>
      <c r="W771" s="240"/>
      <c r="X771" s="240"/>
    </row>
    <row r="772" spans="21:24" x14ac:dyDescent="0.2">
      <c r="U772" s="240"/>
      <c r="V772" s="240"/>
      <c r="W772" s="240"/>
      <c r="X772" s="240"/>
    </row>
    <row r="773" spans="21:24" x14ac:dyDescent="0.2">
      <c r="U773" s="240"/>
      <c r="V773" s="240"/>
      <c r="W773" s="240"/>
      <c r="X773" s="240"/>
    </row>
    <row r="774" spans="21:24" x14ac:dyDescent="0.2">
      <c r="U774" s="240"/>
      <c r="V774" s="240"/>
      <c r="W774" s="240"/>
      <c r="X774" s="240"/>
    </row>
    <row r="775" spans="21:24" x14ac:dyDescent="0.2">
      <c r="U775" s="240"/>
      <c r="V775" s="240"/>
      <c r="W775" s="240"/>
      <c r="X775" s="240"/>
    </row>
    <row r="776" spans="21:24" x14ac:dyDescent="0.2">
      <c r="U776" s="240"/>
      <c r="V776" s="240"/>
      <c r="W776" s="240"/>
      <c r="X776" s="240"/>
    </row>
    <row r="777" spans="21:24" x14ac:dyDescent="0.2">
      <c r="U777" s="240"/>
      <c r="V777" s="240"/>
      <c r="W777" s="240"/>
      <c r="X777" s="240"/>
    </row>
    <row r="778" spans="21:24" x14ac:dyDescent="0.2">
      <c r="U778" s="240"/>
      <c r="V778" s="240"/>
      <c r="W778" s="240"/>
      <c r="X778" s="240"/>
    </row>
    <row r="779" spans="21:24" x14ac:dyDescent="0.2">
      <c r="U779" s="240"/>
      <c r="V779" s="240"/>
      <c r="W779" s="240"/>
      <c r="X779" s="240"/>
    </row>
    <row r="780" spans="21:24" x14ac:dyDescent="0.2">
      <c r="U780" s="240"/>
      <c r="V780" s="240"/>
      <c r="W780" s="240"/>
      <c r="X780" s="240"/>
    </row>
    <row r="781" spans="21:24" x14ac:dyDescent="0.2">
      <c r="U781" s="240"/>
      <c r="V781" s="240"/>
      <c r="W781" s="240"/>
      <c r="X781" s="240"/>
    </row>
    <row r="782" spans="21:24" x14ac:dyDescent="0.2">
      <c r="U782" s="240"/>
      <c r="V782" s="240"/>
      <c r="W782" s="240"/>
      <c r="X782" s="240"/>
    </row>
    <row r="783" spans="21:24" x14ac:dyDescent="0.2">
      <c r="U783" s="240"/>
      <c r="V783" s="240"/>
      <c r="W783" s="240"/>
      <c r="X783" s="240"/>
    </row>
    <row r="784" spans="21:24" x14ac:dyDescent="0.2">
      <c r="U784" s="240"/>
      <c r="V784" s="240"/>
      <c r="W784" s="240"/>
      <c r="X784" s="240"/>
    </row>
    <row r="785" spans="21:24" x14ac:dyDescent="0.2">
      <c r="U785" s="240"/>
      <c r="V785" s="240"/>
      <c r="W785" s="240"/>
      <c r="X785" s="240"/>
    </row>
    <row r="786" spans="21:24" x14ac:dyDescent="0.2">
      <c r="U786" s="240"/>
      <c r="V786" s="240"/>
      <c r="W786" s="240"/>
      <c r="X786" s="240"/>
    </row>
    <row r="787" spans="21:24" x14ac:dyDescent="0.2">
      <c r="U787" s="240"/>
      <c r="V787" s="240"/>
      <c r="W787" s="240"/>
      <c r="X787" s="240"/>
    </row>
    <row r="788" spans="21:24" x14ac:dyDescent="0.2">
      <c r="U788" s="240"/>
      <c r="V788" s="240"/>
      <c r="W788" s="240"/>
      <c r="X788" s="240"/>
    </row>
    <row r="789" spans="21:24" x14ac:dyDescent="0.2">
      <c r="U789" s="240"/>
      <c r="V789" s="240"/>
      <c r="W789" s="240"/>
      <c r="X789" s="240"/>
    </row>
    <row r="790" spans="21:24" x14ac:dyDescent="0.2">
      <c r="U790" s="240"/>
      <c r="V790" s="240"/>
      <c r="W790" s="240"/>
      <c r="X790" s="240"/>
    </row>
    <row r="791" spans="21:24" x14ac:dyDescent="0.2">
      <c r="U791" s="240"/>
      <c r="V791" s="240"/>
      <c r="W791" s="240"/>
      <c r="X791" s="240"/>
    </row>
    <row r="792" spans="21:24" x14ac:dyDescent="0.2">
      <c r="U792" s="240"/>
      <c r="V792" s="240"/>
      <c r="W792" s="240"/>
      <c r="X792" s="240"/>
    </row>
    <row r="793" spans="21:24" x14ac:dyDescent="0.2">
      <c r="U793" s="240"/>
      <c r="V793" s="240"/>
      <c r="W793" s="240"/>
      <c r="X793" s="240"/>
    </row>
    <row r="794" spans="21:24" x14ac:dyDescent="0.2">
      <c r="U794" s="240"/>
      <c r="V794" s="240"/>
      <c r="W794" s="240"/>
      <c r="X794" s="240"/>
    </row>
    <row r="795" spans="21:24" x14ac:dyDescent="0.2">
      <c r="U795" s="240"/>
      <c r="V795" s="240"/>
      <c r="W795" s="240"/>
      <c r="X795" s="240"/>
    </row>
    <row r="796" spans="21:24" x14ac:dyDescent="0.2">
      <c r="U796" s="240"/>
      <c r="V796" s="240"/>
      <c r="W796" s="240"/>
      <c r="X796" s="240"/>
    </row>
    <row r="797" spans="21:24" x14ac:dyDescent="0.2">
      <c r="U797" s="240"/>
      <c r="V797" s="240"/>
      <c r="W797" s="240"/>
      <c r="X797" s="240"/>
    </row>
    <row r="798" spans="21:24" x14ac:dyDescent="0.2">
      <c r="U798" s="240"/>
      <c r="V798" s="240"/>
      <c r="W798" s="240"/>
      <c r="X798" s="240"/>
    </row>
    <row r="799" spans="21:24" x14ac:dyDescent="0.2">
      <c r="U799" s="240"/>
      <c r="V799" s="240"/>
      <c r="W799" s="240"/>
      <c r="X799" s="240"/>
    </row>
    <row r="800" spans="21:24" x14ac:dyDescent="0.2">
      <c r="U800" s="240"/>
      <c r="V800" s="240"/>
      <c r="W800" s="240"/>
      <c r="X800" s="240"/>
    </row>
    <row r="801" spans="21:24" x14ac:dyDescent="0.2">
      <c r="U801" s="240"/>
      <c r="V801" s="240"/>
      <c r="W801" s="240"/>
      <c r="X801" s="240"/>
    </row>
    <row r="802" spans="21:24" x14ac:dyDescent="0.2">
      <c r="U802" s="240"/>
      <c r="V802" s="240"/>
      <c r="W802" s="240"/>
      <c r="X802" s="240"/>
    </row>
    <row r="803" spans="21:24" x14ac:dyDescent="0.2">
      <c r="U803" s="240"/>
      <c r="V803" s="240"/>
      <c r="W803" s="240"/>
      <c r="X803" s="240"/>
    </row>
    <row r="804" spans="21:24" x14ac:dyDescent="0.2">
      <c r="U804" s="240"/>
      <c r="V804" s="240"/>
      <c r="W804" s="240"/>
      <c r="X804" s="240"/>
    </row>
    <row r="805" spans="21:24" x14ac:dyDescent="0.2">
      <c r="U805" s="240"/>
      <c r="V805" s="240"/>
      <c r="W805" s="240"/>
      <c r="X805" s="240"/>
    </row>
    <row r="806" spans="21:24" x14ac:dyDescent="0.2">
      <c r="U806" s="240"/>
      <c r="V806" s="240"/>
      <c r="W806" s="240"/>
      <c r="X806" s="240"/>
    </row>
    <row r="807" spans="21:24" x14ac:dyDescent="0.2">
      <c r="U807" s="240"/>
      <c r="V807" s="240"/>
      <c r="W807" s="240"/>
      <c r="X807" s="240"/>
    </row>
    <row r="808" spans="21:24" x14ac:dyDescent="0.2">
      <c r="U808" s="240"/>
      <c r="V808" s="240"/>
      <c r="W808" s="240"/>
      <c r="X808" s="240"/>
    </row>
    <row r="809" spans="21:24" x14ac:dyDescent="0.2">
      <c r="U809" s="240"/>
      <c r="V809" s="240"/>
      <c r="W809" s="240"/>
      <c r="X809" s="240"/>
    </row>
    <row r="810" spans="21:24" x14ac:dyDescent="0.2">
      <c r="U810" s="240"/>
      <c r="V810" s="240"/>
      <c r="W810" s="240"/>
      <c r="X810" s="240"/>
    </row>
    <row r="811" spans="21:24" x14ac:dyDescent="0.2">
      <c r="U811" s="240"/>
      <c r="V811" s="240"/>
      <c r="W811" s="240"/>
      <c r="X811" s="240"/>
    </row>
    <row r="812" spans="21:24" x14ac:dyDescent="0.2">
      <c r="U812" s="240"/>
      <c r="V812" s="240"/>
      <c r="W812" s="240"/>
      <c r="X812" s="240"/>
    </row>
    <row r="813" spans="21:24" x14ac:dyDescent="0.2">
      <c r="U813" s="240"/>
      <c r="V813" s="240"/>
      <c r="W813" s="240"/>
      <c r="X813" s="240"/>
    </row>
    <row r="814" spans="21:24" x14ac:dyDescent="0.2">
      <c r="U814" s="240"/>
      <c r="V814" s="240"/>
      <c r="W814" s="240"/>
      <c r="X814" s="240"/>
    </row>
    <row r="815" spans="21:24" x14ac:dyDescent="0.2">
      <c r="U815" s="240"/>
      <c r="V815" s="240"/>
      <c r="W815" s="240"/>
      <c r="X815" s="240"/>
    </row>
    <row r="816" spans="21:24" x14ac:dyDescent="0.2">
      <c r="U816" s="240"/>
      <c r="V816" s="240"/>
      <c r="W816" s="240"/>
      <c r="X816" s="240"/>
    </row>
    <row r="817" spans="21:24" x14ac:dyDescent="0.2">
      <c r="U817" s="240"/>
      <c r="V817" s="240"/>
      <c r="W817" s="240"/>
      <c r="X817" s="240"/>
    </row>
    <row r="818" spans="21:24" x14ac:dyDescent="0.2">
      <c r="U818" s="240"/>
      <c r="V818" s="240"/>
      <c r="W818" s="240"/>
      <c r="X818" s="240"/>
    </row>
    <row r="819" spans="21:24" x14ac:dyDescent="0.2">
      <c r="U819" s="240"/>
      <c r="V819" s="240"/>
      <c r="W819" s="240"/>
      <c r="X819" s="240"/>
    </row>
    <row r="820" spans="21:24" x14ac:dyDescent="0.2">
      <c r="U820" s="240"/>
      <c r="V820" s="240"/>
      <c r="W820" s="240"/>
      <c r="X820" s="240"/>
    </row>
    <row r="821" spans="21:24" x14ac:dyDescent="0.2">
      <c r="U821" s="240"/>
      <c r="V821" s="240"/>
      <c r="W821" s="240"/>
      <c r="X821" s="240"/>
    </row>
    <row r="822" spans="21:24" x14ac:dyDescent="0.2">
      <c r="U822" s="240"/>
      <c r="V822" s="240"/>
      <c r="W822" s="240"/>
      <c r="X822" s="240"/>
    </row>
    <row r="823" spans="21:24" x14ac:dyDescent="0.2">
      <c r="U823" s="240"/>
      <c r="V823" s="240"/>
      <c r="W823" s="240"/>
      <c r="X823" s="240"/>
    </row>
    <row r="824" spans="21:24" x14ac:dyDescent="0.2">
      <c r="U824" s="240"/>
      <c r="V824" s="240"/>
      <c r="W824" s="240"/>
      <c r="X824" s="240"/>
    </row>
    <row r="825" spans="21:24" x14ac:dyDescent="0.2">
      <c r="U825" s="240"/>
      <c r="V825" s="240"/>
      <c r="W825" s="240"/>
      <c r="X825" s="240"/>
    </row>
    <row r="826" spans="21:24" x14ac:dyDescent="0.2">
      <c r="U826" s="240"/>
      <c r="V826" s="240"/>
      <c r="W826" s="240"/>
      <c r="X826" s="240"/>
    </row>
    <row r="827" spans="21:24" x14ac:dyDescent="0.2">
      <c r="U827" s="240"/>
      <c r="V827" s="240"/>
      <c r="W827" s="240"/>
      <c r="X827" s="240"/>
    </row>
    <row r="828" spans="21:24" x14ac:dyDescent="0.2">
      <c r="U828" s="240"/>
      <c r="V828" s="240"/>
      <c r="W828" s="240"/>
      <c r="X828" s="240"/>
    </row>
    <row r="829" spans="21:24" x14ac:dyDescent="0.2">
      <c r="U829" s="240"/>
      <c r="V829" s="240"/>
      <c r="W829" s="240"/>
      <c r="X829" s="240"/>
    </row>
    <row r="830" spans="21:24" x14ac:dyDescent="0.2">
      <c r="U830" s="240"/>
      <c r="V830" s="240"/>
      <c r="W830" s="240"/>
      <c r="X830" s="240"/>
    </row>
    <row r="831" spans="21:24" x14ac:dyDescent="0.2">
      <c r="U831" s="240"/>
      <c r="V831" s="240"/>
      <c r="W831" s="240"/>
      <c r="X831" s="240"/>
    </row>
    <row r="832" spans="21:24" x14ac:dyDescent="0.2">
      <c r="U832" s="240"/>
      <c r="V832" s="240"/>
      <c r="W832" s="240"/>
      <c r="X832" s="240"/>
    </row>
    <row r="833" spans="21:24" x14ac:dyDescent="0.2">
      <c r="U833" s="240"/>
      <c r="V833" s="240"/>
      <c r="W833" s="240"/>
      <c r="X833" s="240"/>
    </row>
    <row r="834" spans="21:24" x14ac:dyDescent="0.2">
      <c r="U834" s="240"/>
      <c r="V834" s="240"/>
      <c r="W834" s="240"/>
      <c r="X834" s="240"/>
    </row>
    <row r="835" spans="21:24" x14ac:dyDescent="0.2">
      <c r="U835" s="240"/>
      <c r="V835" s="240"/>
      <c r="W835" s="240"/>
      <c r="X835" s="240"/>
    </row>
    <row r="836" spans="21:24" x14ac:dyDescent="0.2">
      <c r="U836" s="240"/>
      <c r="V836" s="240"/>
      <c r="W836" s="240"/>
      <c r="X836" s="240"/>
    </row>
    <row r="837" spans="21:24" x14ac:dyDescent="0.2">
      <c r="U837" s="240"/>
      <c r="V837" s="240"/>
      <c r="W837" s="240"/>
      <c r="X837" s="240"/>
    </row>
    <row r="838" spans="21:24" x14ac:dyDescent="0.2">
      <c r="U838" s="240"/>
      <c r="V838" s="240"/>
      <c r="W838" s="240"/>
      <c r="X838" s="240"/>
    </row>
    <row r="839" spans="21:24" x14ac:dyDescent="0.2">
      <c r="U839" s="240"/>
      <c r="V839" s="240"/>
      <c r="W839" s="240"/>
      <c r="X839" s="240"/>
    </row>
    <row r="840" spans="21:24" x14ac:dyDescent="0.2">
      <c r="U840" s="240"/>
      <c r="V840" s="240"/>
      <c r="W840" s="240"/>
      <c r="X840" s="240"/>
    </row>
    <row r="841" spans="21:24" x14ac:dyDescent="0.2">
      <c r="U841" s="240"/>
      <c r="V841" s="240"/>
      <c r="W841" s="240"/>
      <c r="X841" s="240"/>
    </row>
    <row r="842" spans="21:24" x14ac:dyDescent="0.2">
      <c r="U842" s="240"/>
      <c r="V842" s="240"/>
      <c r="W842" s="240"/>
      <c r="X842" s="240"/>
    </row>
    <row r="843" spans="21:24" x14ac:dyDescent="0.2">
      <c r="U843" s="240"/>
      <c r="V843" s="240"/>
      <c r="W843" s="240"/>
      <c r="X843" s="240"/>
    </row>
    <row r="844" spans="21:24" x14ac:dyDescent="0.2">
      <c r="U844" s="240"/>
      <c r="V844" s="240"/>
      <c r="W844" s="240"/>
      <c r="X844" s="240"/>
    </row>
    <row r="845" spans="21:24" x14ac:dyDescent="0.2">
      <c r="U845" s="240"/>
      <c r="V845" s="240"/>
      <c r="W845" s="240"/>
      <c r="X845" s="240"/>
    </row>
    <row r="846" spans="21:24" x14ac:dyDescent="0.2">
      <c r="U846" s="240"/>
      <c r="V846" s="240"/>
      <c r="W846" s="240"/>
      <c r="X846" s="240"/>
    </row>
    <row r="847" spans="21:24" x14ac:dyDescent="0.2">
      <c r="U847" s="240"/>
      <c r="V847" s="240"/>
      <c r="W847" s="240"/>
      <c r="X847" s="240"/>
    </row>
    <row r="848" spans="21:24" x14ac:dyDescent="0.2">
      <c r="U848" s="240"/>
      <c r="V848" s="240"/>
      <c r="W848" s="240"/>
      <c r="X848" s="240"/>
    </row>
    <row r="849" spans="21:24" x14ac:dyDescent="0.2">
      <c r="U849" s="240"/>
      <c r="V849" s="240"/>
      <c r="W849" s="240"/>
      <c r="X849" s="240"/>
    </row>
    <row r="850" spans="21:24" x14ac:dyDescent="0.2">
      <c r="U850" s="240"/>
      <c r="V850" s="240"/>
      <c r="W850" s="240"/>
      <c r="X850" s="240"/>
    </row>
    <row r="851" spans="21:24" x14ac:dyDescent="0.2">
      <c r="U851" s="240"/>
      <c r="V851" s="240"/>
      <c r="W851" s="240"/>
      <c r="X851" s="240"/>
    </row>
    <row r="852" spans="21:24" x14ac:dyDescent="0.2">
      <c r="U852" s="240"/>
      <c r="V852" s="240"/>
      <c r="W852" s="240"/>
      <c r="X852" s="240"/>
    </row>
    <row r="853" spans="21:24" x14ac:dyDescent="0.2">
      <c r="U853" s="240"/>
      <c r="V853" s="240"/>
      <c r="W853" s="240"/>
      <c r="X853" s="240"/>
    </row>
    <row r="854" spans="21:24" x14ac:dyDescent="0.2">
      <c r="U854" s="240"/>
      <c r="V854" s="240"/>
      <c r="W854" s="240"/>
      <c r="X854" s="240"/>
    </row>
    <row r="855" spans="21:24" x14ac:dyDescent="0.2">
      <c r="U855" s="240"/>
      <c r="V855" s="240"/>
      <c r="W855" s="240"/>
      <c r="X855" s="240"/>
    </row>
    <row r="856" spans="21:24" x14ac:dyDescent="0.2">
      <c r="U856" s="240"/>
      <c r="V856" s="240"/>
      <c r="W856" s="240"/>
      <c r="X856" s="240"/>
    </row>
    <row r="857" spans="21:24" x14ac:dyDescent="0.2">
      <c r="U857" s="240"/>
      <c r="V857" s="240"/>
      <c r="W857" s="240"/>
      <c r="X857" s="240"/>
    </row>
    <row r="858" spans="21:24" x14ac:dyDescent="0.2">
      <c r="U858" s="240"/>
      <c r="V858" s="240"/>
      <c r="W858" s="240"/>
      <c r="X858" s="240"/>
    </row>
    <row r="859" spans="21:24" x14ac:dyDescent="0.2">
      <c r="U859" s="240"/>
      <c r="V859" s="240"/>
      <c r="W859" s="240"/>
      <c r="X859" s="240"/>
    </row>
    <row r="860" spans="21:24" x14ac:dyDescent="0.2">
      <c r="U860" s="240"/>
      <c r="V860" s="240"/>
      <c r="W860" s="240"/>
      <c r="X860" s="240"/>
    </row>
    <row r="861" spans="21:24" x14ac:dyDescent="0.2">
      <c r="U861" s="240"/>
      <c r="V861" s="240"/>
      <c r="W861" s="240"/>
      <c r="X861" s="240"/>
    </row>
    <row r="862" spans="21:24" x14ac:dyDescent="0.2">
      <c r="U862" s="240"/>
      <c r="V862" s="240"/>
      <c r="W862" s="240"/>
      <c r="X862" s="240"/>
    </row>
    <row r="863" spans="21:24" x14ac:dyDescent="0.2">
      <c r="U863" s="240"/>
      <c r="V863" s="240"/>
      <c r="W863" s="240"/>
      <c r="X863" s="240"/>
    </row>
    <row r="864" spans="21:24" x14ac:dyDescent="0.2">
      <c r="U864" s="240"/>
      <c r="V864" s="240"/>
      <c r="W864" s="240"/>
      <c r="X864" s="240"/>
    </row>
    <row r="865" spans="21:24" x14ac:dyDescent="0.2">
      <c r="U865" s="240"/>
      <c r="V865" s="240"/>
      <c r="W865" s="240"/>
      <c r="X865" s="240"/>
    </row>
    <row r="866" spans="21:24" x14ac:dyDescent="0.2">
      <c r="U866" s="240"/>
      <c r="V866" s="240"/>
      <c r="W866" s="240"/>
      <c r="X866" s="240"/>
    </row>
    <row r="867" spans="21:24" x14ac:dyDescent="0.2">
      <c r="U867" s="240"/>
      <c r="V867" s="240"/>
      <c r="W867" s="240"/>
      <c r="X867" s="240"/>
    </row>
    <row r="868" spans="21:24" x14ac:dyDescent="0.2">
      <c r="U868" s="240"/>
      <c r="V868" s="240"/>
      <c r="W868" s="240"/>
      <c r="X868" s="240"/>
    </row>
    <row r="869" spans="21:24" x14ac:dyDescent="0.2">
      <c r="U869" s="240"/>
      <c r="V869" s="240"/>
      <c r="W869" s="240"/>
      <c r="X869" s="240"/>
    </row>
    <row r="870" spans="21:24" x14ac:dyDescent="0.2">
      <c r="U870" s="240"/>
      <c r="V870" s="240"/>
      <c r="W870" s="240"/>
      <c r="X870" s="240"/>
    </row>
    <row r="871" spans="21:24" x14ac:dyDescent="0.2">
      <c r="U871" s="240"/>
      <c r="V871" s="240"/>
      <c r="W871" s="240"/>
      <c r="X871" s="240"/>
    </row>
    <row r="872" spans="21:24" x14ac:dyDescent="0.2">
      <c r="U872" s="240"/>
      <c r="V872" s="240"/>
      <c r="W872" s="240"/>
      <c r="X872" s="240"/>
    </row>
    <row r="873" spans="21:24" x14ac:dyDescent="0.2">
      <c r="U873" s="240"/>
      <c r="V873" s="240"/>
      <c r="W873" s="240"/>
      <c r="X873" s="240"/>
    </row>
    <row r="874" spans="21:24" x14ac:dyDescent="0.2">
      <c r="U874" s="240"/>
      <c r="V874" s="240"/>
      <c r="W874" s="240"/>
      <c r="X874" s="240"/>
    </row>
    <row r="875" spans="21:24" x14ac:dyDescent="0.2">
      <c r="U875" s="240"/>
      <c r="V875" s="240"/>
      <c r="W875" s="240"/>
      <c r="X875" s="240"/>
    </row>
    <row r="876" spans="21:24" x14ac:dyDescent="0.2">
      <c r="U876" s="240"/>
      <c r="V876" s="240"/>
      <c r="W876" s="240"/>
      <c r="X876" s="240"/>
    </row>
    <row r="877" spans="21:24" x14ac:dyDescent="0.2">
      <c r="U877" s="240"/>
      <c r="V877" s="240"/>
      <c r="W877" s="240"/>
      <c r="X877" s="240"/>
    </row>
    <row r="878" spans="21:24" x14ac:dyDescent="0.2">
      <c r="U878" s="240"/>
      <c r="V878" s="240"/>
      <c r="W878" s="240"/>
      <c r="X878" s="240"/>
    </row>
    <row r="879" spans="21:24" x14ac:dyDescent="0.2">
      <c r="U879" s="240"/>
      <c r="V879" s="240"/>
      <c r="W879" s="240"/>
      <c r="X879" s="240"/>
    </row>
    <row r="880" spans="21:24" x14ac:dyDescent="0.2">
      <c r="U880" s="240"/>
      <c r="V880" s="240"/>
      <c r="W880" s="240"/>
      <c r="X880" s="240"/>
    </row>
    <row r="881" spans="21:24" x14ac:dyDescent="0.2">
      <c r="U881" s="240"/>
      <c r="V881" s="240"/>
      <c r="W881" s="240"/>
      <c r="X881" s="240"/>
    </row>
    <row r="882" spans="21:24" x14ac:dyDescent="0.2">
      <c r="U882" s="240"/>
      <c r="V882" s="240"/>
      <c r="W882" s="240"/>
      <c r="X882" s="240"/>
    </row>
    <row r="883" spans="21:24" x14ac:dyDescent="0.2">
      <c r="U883" s="240"/>
      <c r="V883" s="240"/>
      <c r="W883" s="240"/>
      <c r="X883" s="240"/>
    </row>
    <row r="884" spans="21:24" x14ac:dyDescent="0.2">
      <c r="U884" s="240"/>
      <c r="V884" s="240"/>
      <c r="W884" s="240"/>
      <c r="X884" s="240"/>
    </row>
    <row r="885" spans="21:24" x14ac:dyDescent="0.2">
      <c r="U885" s="240"/>
      <c r="V885" s="240"/>
      <c r="W885" s="240"/>
      <c r="X885" s="240"/>
    </row>
    <row r="886" spans="21:24" x14ac:dyDescent="0.2">
      <c r="U886" s="240"/>
      <c r="V886" s="240"/>
      <c r="W886" s="240"/>
      <c r="X886" s="240"/>
    </row>
    <row r="887" spans="21:24" x14ac:dyDescent="0.2">
      <c r="U887" s="240"/>
      <c r="V887" s="240"/>
      <c r="W887" s="240"/>
      <c r="X887" s="240"/>
    </row>
    <row r="888" spans="21:24" x14ac:dyDescent="0.2">
      <c r="U888" s="240"/>
      <c r="V888" s="240"/>
      <c r="W888" s="240"/>
      <c r="X888" s="240"/>
    </row>
    <row r="889" spans="21:24" x14ac:dyDescent="0.2">
      <c r="U889" s="240"/>
      <c r="V889" s="240"/>
      <c r="W889" s="240"/>
      <c r="X889" s="240"/>
    </row>
    <row r="890" spans="21:24" x14ac:dyDescent="0.2">
      <c r="U890" s="240"/>
      <c r="V890" s="240"/>
      <c r="W890" s="240"/>
      <c r="X890" s="240"/>
    </row>
    <row r="891" spans="21:24" x14ac:dyDescent="0.2">
      <c r="U891" s="240"/>
      <c r="V891" s="240"/>
      <c r="W891" s="240"/>
      <c r="X891" s="240"/>
    </row>
    <row r="892" spans="21:24" x14ac:dyDescent="0.2">
      <c r="U892" s="240"/>
      <c r="V892" s="240"/>
      <c r="W892" s="240"/>
      <c r="X892" s="240"/>
    </row>
    <row r="893" spans="21:24" x14ac:dyDescent="0.2">
      <c r="U893" s="240"/>
      <c r="V893" s="240"/>
      <c r="W893" s="240"/>
      <c r="X893" s="240"/>
    </row>
    <row r="894" spans="21:24" x14ac:dyDescent="0.2">
      <c r="U894" s="240"/>
      <c r="V894" s="240"/>
      <c r="W894" s="240"/>
      <c r="X894" s="240"/>
    </row>
    <row r="895" spans="21:24" x14ac:dyDescent="0.2">
      <c r="U895" s="240"/>
      <c r="V895" s="240"/>
      <c r="W895" s="240"/>
      <c r="X895" s="240"/>
    </row>
    <row r="896" spans="21:24" x14ac:dyDescent="0.2">
      <c r="U896" s="240"/>
      <c r="V896" s="240"/>
      <c r="W896" s="240"/>
      <c r="X896" s="240"/>
    </row>
    <row r="897" spans="21:24" x14ac:dyDescent="0.2">
      <c r="U897" s="240"/>
      <c r="V897" s="240"/>
      <c r="W897" s="240"/>
      <c r="X897" s="240"/>
    </row>
    <row r="898" spans="21:24" x14ac:dyDescent="0.2">
      <c r="U898" s="240"/>
      <c r="V898" s="240"/>
      <c r="W898" s="240"/>
      <c r="X898" s="240"/>
    </row>
    <row r="899" spans="21:24" x14ac:dyDescent="0.2">
      <c r="U899" s="240"/>
      <c r="V899" s="240"/>
      <c r="W899" s="240"/>
      <c r="X899" s="240"/>
    </row>
    <row r="900" spans="21:24" x14ac:dyDescent="0.2">
      <c r="U900" s="240"/>
      <c r="V900" s="240"/>
      <c r="W900" s="240"/>
      <c r="X900" s="240"/>
    </row>
    <row r="901" spans="21:24" x14ac:dyDescent="0.2">
      <c r="U901" s="240"/>
      <c r="V901" s="240"/>
      <c r="W901" s="240"/>
      <c r="X901" s="240"/>
    </row>
    <row r="902" spans="21:24" x14ac:dyDescent="0.2">
      <c r="U902" s="240"/>
      <c r="V902" s="240"/>
      <c r="W902" s="240"/>
      <c r="X902" s="240"/>
    </row>
    <row r="903" spans="21:24" x14ac:dyDescent="0.2">
      <c r="U903" s="240"/>
      <c r="V903" s="240"/>
      <c r="W903" s="240"/>
      <c r="X903" s="240"/>
    </row>
    <row r="904" spans="21:24" x14ac:dyDescent="0.2">
      <c r="U904" s="240"/>
      <c r="V904" s="240"/>
      <c r="W904" s="240"/>
      <c r="X904" s="240"/>
    </row>
    <row r="905" spans="21:24" x14ac:dyDescent="0.2">
      <c r="U905" s="240"/>
      <c r="V905" s="240"/>
      <c r="W905" s="240"/>
      <c r="X905" s="240"/>
    </row>
    <row r="906" spans="21:24" x14ac:dyDescent="0.2">
      <c r="U906" s="240"/>
      <c r="V906" s="240"/>
      <c r="W906" s="240"/>
      <c r="X906" s="240"/>
    </row>
    <row r="907" spans="21:24" x14ac:dyDescent="0.2">
      <c r="U907" s="240"/>
      <c r="V907" s="240"/>
      <c r="W907" s="240"/>
      <c r="X907" s="240"/>
    </row>
    <row r="908" spans="21:24" x14ac:dyDescent="0.2">
      <c r="U908" s="240"/>
      <c r="V908" s="240"/>
      <c r="W908" s="240"/>
      <c r="X908" s="240"/>
    </row>
    <row r="909" spans="21:24" x14ac:dyDescent="0.2">
      <c r="U909" s="240"/>
      <c r="V909" s="240"/>
      <c r="W909" s="240"/>
      <c r="X909" s="240"/>
    </row>
    <row r="910" spans="21:24" x14ac:dyDescent="0.2">
      <c r="U910" s="240"/>
      <c r="V910" s="240"/>
      <c r="W910" s="240"/>
      <c r="X910" s="240"/>
    </row>
    <row r="911" spans="21:24" x14ac:dyDescent="0.2">
      <c r="U911" s="240"/>
      <c r="V911" s="240"/>
      <c r="W911" s="240"/>
      <c r="X911" s="240"/>
    </row>
    <row r="912" spans="21:24" x14ac:dyDescent="0.2">
      <c r="U912" s="240"/>
      <c r="V912" s="240"/>
      <c r="W912" s="240"/>
      <c r="X912" s="240"/>
    </row>
    <row r="913" spans="21:24" x14ac:dyDescent="0.2">
      <c r="U913" s="240"/>
      <c r="V913" s="240"/>
      <c r="W913" s="240"/>
      <c r="X913" s="240"/>
    </row>
    <row r="914" spans="21:24" x14ac:dyDescent="0.2">
      <c r="U914" s="240"/>
      <c r="V914" s="240"/>
      <c r="W914" s="240"/>
      <c r="X914" s="240"/>
    </row>
    <row r="915" spans="21:24" x14ac:dyDescent="0.2">
      <c r="U915" s="240"/>
      <c r="V915" s="240"/>
      <c r="W915" s="240"/>
      <c r="X915" s="240"/>
    </row>
    <row r="916" spans="21:24" x14ac:dyDescent="0.2">
      <c r="U916" s="240"/>
      <c r="V916" s="240"/>
      <c r="W916" s="240"/>
      <c r="X916" s="240"/>
    </row>
    <row r="917" spans="21:24" x14ac:dyDescent="0.2">
      <c r="U917" s="240"/>
      <c r="V917" s="240"/>
      <c r="W917" s="240"/>
      <c r="X917" s="240"/>
    </row>
    <row r="918" spans="21:24" x14ac:dyDescent="0.2">
      <c r="U918" s="240"/>
      <c r="V918" s="240"/>
      <c r="W918" s="240"/>
      <c r="X918" s="240"/>
    </row>
    <row r="919" spans="21:24" x14ac:dyDescent="0.2">
      <c r="U919" s="240"/>
      <c r="V919" s="240"/>
      <c r="W919" s="240"/>
      <c r="X919" s="240"/>
    </row>
    <row r="920" spans="21:24" x14ac:dyDescent="0.2">
      <c r="U920" s="240"/>
      <c r="V920" s="240"/>
      <c r="W920" s="240"/>
      <c r="X920" s="240"/>
    </row>
    <row r="921" spans="21:24" x14ac:dyDescent="0.2">
      <c r="U921" s="240"/>
      <c r="V921" s="240"/>
      <c r="W921" s="240"/>
      <c r="X921" s="240"/>
    </row>
    <row r="922" spans="21:24" x14ac:dyDescent="0.2">
      <c r="U922" s="240"/>
      <c r="V922" s="240"/>
      <c r="W922" s="240"/>
      <c r="X922" s="240"/>
    </row>
    <row r="923" spans="21:24" x14ac:dyDescent="0.2">
      <c r="U923" s="240"/>
      <c r="V923" s="240"/>
      <c r="W923" s="240"/>
      <c r="X923" s="240"/>
    </row>
    <row r="924" spans="21:24" x14ac:dyDescent="0.2">
      <c r="U924" s="240"/>
      <c r="V924" s="240"/>
      <c r="W924" s="240"/>
      <c r="X924" s="240"/>
    </row>
    <row r="925" spans="21:24" x14ac:dyDescent="0.2">
      <c r="U925" s="240"/>
      <c r="V925" s="240"/>
      <c r="W925" s="240"/>
      <c r="X925" s="240"/>
    </row>
    <row r="926" spans="21:24" x14ac:dyDescent="0.2">
      <c r="U926" s="240"/>
      <c r="V926" s="240"/>
      <c r="W926" s="240"/>
      <c r="X926" s="240"/>
    </row>
    <row r="927" spans="21:24" x14ac:dyDescent="0.2">
      <c r="U927" s="240"/>
      <c r="V927" s="240"/>
      <c r="W927" s="240"/>
      <c r="X927" s="240"/>
    </row>
    <row r="928" spans="21:24" x14ac:dyDescent="0.2">
      <c r="U928" s="240"/>
      <c r="V928" s="240"/>
      <c r="W928" s="240"/>
      <c r="X928" s="240"/>
    </row>
    <row r="929" spans="21:24" x14ac:dyDescent="0.2">
      <c r="U929" s="240"/>
      <c r="V929" s="240"/>
      <c r="W929" s="240"/>
      <c r="X929" s="240"/>
    </row>
    <row r="930" spans="21:24" x14ac:dyDescent="0.2">
      <c r="U930" s="240"/>
      <c r="V930" s="240"/>
      <c r="W930" s="240"/>
      <c r="X930" s="240"/>
    </row>
    <row r="931" spans="21:24" x14ac:dyDescent="0.2">
      <c r="U931" s="240"/>
      <c r="V931" s="240"/>
      <c r="W931" s="240"/>
      <c r="X931" s="240"/>
    </row>
    <row r="932" spans="21:24" x14ac:dyDescent="0.2">
      <c r="U932" s="240"/>
      <c r="V932" s="240"/>
      <c r="W932" s="240"/>
      <c r="X932" s="240"/>
    </row>
    <row r="933" spans="21:24" x14ac:dyDescent="0.2">
      <c r="U933" s="240"/>
      <c r="V933" s="240"/>
      <c r="W933" s="240"/>
      <c r="X933" s="240"/>
    </row>
    <row r="934" spans="21:24" x14ac:dyDescent="0.2">
      <c r="U934" s="240"/>
      <c r="V934" s="240"/>
      <c r="W934" s="240"/>
      <c r="X934" s="240"/>
    </row>
    <row r="935" spans="21:24" x14ac:dyDescent="0.2">
      <c r="U935" s="240"/>
      <c r="V935" s="240"/>
      <c r="W935" s="240"/>
      <c r="X935" s="240"/>
    </row>
    <row r="936" spans="21:24" x14ac:dyDescent="0.2">
      <c r="U936" s="240"/>
      <c r="V936" s="240"/>
      <c r="W936" s="240"/>
      <c r="X936" s="240"/>
    </row>
    <row r="937" spans="21:24" x14ac:dyDescent="0.2">
      <c r="U937" s="240"/>
      <c r="V937" s="240"/>
      <c r="W937" s="240"/>
      <c r="X937" s="240"/>
    </row>
    <row r="938" spans="21:24" x14ac:dyDescent="0.2">
      <c r="U938" s="240"/>
      <c r="V938" s="240"/>
      <c r="W938" s="240"/>
      <c r="X938" s="240"/>
    </row>
    <row r="939" spans="21:24" x14ac:dyDescent="0.2">
      <c r="U939" s="240"/>
      <c r="V939" s="240"/>
      <c r="W939" s="240"/>
      <c r="X939" s="240"/>
    </row>
    <row r="940" spans="21:24" x14ac:dyDescent="0.2">
      <c r="U940" s="240"/>
      <c r="V940" s="240"/>
      <c r="W940" s="240"/>
      <c r="X940" s="240"/>
    </row>
    <row r="941" spans="21:24" x14ac:dyDescent="0.2">
      <c r="U941" s="240"/>
      <c r="V941" s="240"/>
      <c r="W941" s="240"/>
      <c r="X941" s="240"/>
    </row>
    <row r="942" spans="21:24" x14ac:dyDescent="0.2">
      <c r="U942" s="240"/>
      <c r="V942" s="240"/>
      <c r="W942" s="240"/>
      <c r="X942" s="240"/>
    </row>
    <row r="943" spans="21:24" x14ac:dyDescent="0.2">
      <c r="U943" s="240"/>
      <c r="V943" s="240"/>
      <c r="W943" s="240"/>
      <c r="X943" s="240"/>
    </row>
    <row r="944" spans="21:24" x14ac:dyDescent="0.2">
      <c r="U944" s="240"/>
      <c r="V944" s="240"/>
      <c r="W944" s="240"/>
      <c r="X944" s="240"/>
    </row>
    <row r="945" spans="21:24" x14ac:dyDescent="0.2">
      <c r="U945" s="240"/>
      <c r="V945" s="240"/>
      <c r="W945" s="240"/>
      <c r="X945" s="240"/>
    </row>
    <row r="946" spans="21:24" x14ac:dyDescent="0.2">
      <c r="U946" s="240"/>
      <c r="V946" s="240"/>
      <c r="W946" s="240"/>
      <c r="X946" s="240"/>
    </row>
    <row r="947" spans="21:24" x14ac:dyDescent="0.2">
      <c r="U947" s="240"/>
      <c r="V947" s="240"/>
      <c r="W947" s="240"/>
      <c r="X947" s="240"/>
    </row>
    <row r="948" spans="21:24" x14ac:dyDescent="0.2">
      <c r="U948" s="240"/>
      <c r="V948" s="240"/>
      <c r="W948" s="240"/>
      <c r="X948" s="240"/>
    </row>
    <row r="949" spans="21:24" x14ac:dyDescent="0.2">
      <c r="U949" s="240"/>
      <c r="V949" s="240"/>
      <c r="W949" s="240"/>
      <c r="X949" s="240"/>
    </row>
    <row r="950" spans="21:24" x14ac:dyDescent="0.2">
      <c r="U950" s="240"/>
      <c r="V950" s="240"/>
      <c r="W950" s="240"/>
      <c r="X950" s="240"/>
    </row>
    <row r="951" spans="21:24" x14ac:dyDescent="0.2">
      <c r="U951" s="240"/>
      <c r="V951" s="240"/>
      <c r="W951" s="240"/>
      <c r="X951" s="240"/>
    </row>
    <row r="952" spans="21:24" x14ac:dyDescent="0.2">
      <c r="U952" s="240"/>
      <c r="V952" s="240"/>
      <c r="W952" s="240"/>
      <c r="X952" s="240"/>
    </row>
    <row r="953" spans="21:24" x14ac:dyDescent="0.2">
      <c r="U953" s="240"/>
      <c r="V953" s="240"/>
      <c r="W953" s="240"/>
      <c r="X953" s="240"/>
    </row>
    <row r="954" spans="21:24" x14ac:dyDescent="0.2">
      <c r="U954" s="240"/>
      <c r="V954" s="240"/>
      <c r="W954" s="240"/>
      <c r="X954" s="240"/>
    </row>
    <row r="955" spans="21:24" x14ac:dyDescent="0.2">
      <c r="U955" s="240"/>
      <c r="V955" s="240"/>
      <c r="W955" s="240"/>
      <c r="X955" s="240"/>
    </row>
    <row r="956" spans="21:24" x14ac:dyDescent="0.2">
      <c r="U956" s="240"/>
      <c r="V956" s="240"/>
      <c r="W956" s="240"/>
      <c r="X956" s="240"/>
    </row>
    <row r="957" spans="21:24" x14ac:dyDescent="0.2">
      <c r="U957" s="240"/>
      <c r="V957" s="240"/>
      <c r="W957" s="240"/>
      <c r="X957" s="240"/>
    </row>
    <row r="958" spans="21:24" x14ac:dyDescent="0.2">
      <c r="U958" s="240"/>
      <c r="V958" s="240"/>
      <c r="W958" s="240"/>
      <c r="X958" s="240"/>
    </row>
    <row r="959" spans="21:24" x14ac:dyDescent="0.2">
      <c r="U959" s="240"/>
      <c r="V959" s="240"/>
      <c r="W959" s="240"/>
      <c r="X959" s="240"/>
    </row>
    <row r="960" spans="21:24" x14ac:dyDescent="0.2">
      <c r="U960" s="240"/>
      <c r="V960" s="240"/>
      <c r="W960" s="240"/>
      <c r="X960" s="240"/>
    </row>
    <row r="961" spans="21:24" x14ac:dyDescent="0.2">
      <c r="U961" s="240"/>
      <c r="V961" s="240"/>
      <c r="W961" s="240"/>
      <c r="X961" s="240"/>
    </row>
    <row r="962" spans="21:24" x14ac:dyDescent="0.2">
      <c r="U962" s="240"/>
      <c r="V962" s="240"/>
      <c r="W962" s="240"/>
      <c r="X962" s="240"/>
    </row>
    <row r="963" spans="21:24" x14ac:dyDescent="0.2">
      <c r="U963" s="240"/>
      <c r="V963" s="240"/>
      <c r="W963" s="240"/>
      <c r="X963" s="240"/>
    </row>
    <row r="964" spans="21:24" x14ac:dyDescent="0.2">
      <c r="U964" s="240"/>
      <c r="V964" s="240"/>
      <c r="W964" s="240"/>
      <c r="X964" s="240"/>
    </row>
    <row r="965" spans="21:24" x14ac:dyDescent="0.2">
      <c r="U965" s="240"/>
      <c r="V965" s="240"/>
      <c r="W965" s="240"/>
      <c r="X965" s="240"/>
    </row>
    <row r="966" spans="21:24" x14ac:dyDescent="0.2">
      <c r="U966" s="240"/>
      <c r="V966" s="240"/>
      <c r="W966" s="240"/>
      <c r="X966" s="240"/>
    </row>
    <row r="967" spans="21:24" x14ac:dyDescent="0.2">
      <c r="U967" s="240"/>
      <c r="V967" s="240"/>
      <c r="W967" s="240"/>
      <c r="X967" s="240"/>
    </row>
    <row r="968" spans="21:24" x14ac:dyDescent="0.2">
      <c r="U968" s="240"/>
      <c r="V968" s="240"/>
      <c r="W968" s="240"/>
      <c r="X968" s="240"/>
    </row>
    <row r="969" spans="21:24" x14ac:dyDescent="0.2">
      <c r="U969" s="240"/>
      <c r="V969" s="240"/>
      <c r="W969" s="240"/>
      <c r="X969" s="240"/>
    </row>
    <row r="970" spans="21:24" x14ac:dyDescent="0.2">
      <c r="U970" s="240"/>
      <c r="V970" s="240"/>
      <c r="W970" s="240"/>
      <c r="X970" s="240"/>
    </row>
    <row r="971" spans="21:24" x14ac:dyDescent="0.2">
      <c r="U971" s="240"/>
      <c r="V971" s="240"/>
      <c r="W971" s="240"/>
      <c r="X971" s="240"/>
    </row>
    <row r="972" spans="21:24" x14ac:dyDescent="0.2">
      <c r="U972" s="240"/>
      <c r="V972" s="240"/>
      <c r="W972" s="240"/>
      <c r="X972" s="240"/>
    </row>
    <row r="973" spans="21:24" x14ac:dyDescent="0.2">
      <c r="U973" s="240"/>
      <c r="V973" s="240"/>
      <c r="W973" s="240"/>
      <c r="X973" s="240"/>
    </row>
    <row r="974" spans="21:24" x14ac:dyDescent="0.2">
      <c r="U974" s="240"/>
      <c r="V974" s="240"/>
      <c r="W974" s="240"/>
      <c r="X974" s="240"/>
    </row>
    <row r="975" spans="21:24" x14ac:dyDescent="0.2">
      <c r="U975" s="240"/>
      <c r="V975" s="240"/>
      <c r="W975" s="240"/>
      <c r="X975" s="240"/>
    </row>
    <row r="976" spans="21:24" x14ac:dyDescent="0.2">
      <c r="U976" s="240"/>
      <c r="V976" s="240"/>
      <c r="W976" s="240"/>
      <c r="X976" s="240"/>
    </row>
    <row r="977" spans="21:24" x14ac:dyDescent="0.2">
      <c r="U977" s="240"/>
      <c r="V977" s="240"/>
      <c r="W977" s="240"/>
      <c r="X977" s="240"/>
    </row>
    <row r="978" spans="21:24" x14ac:dyDescent="0.2">
      <c r="U978" s="240"/>
      <c r="V978" s="240"/>
      <c r="W978" s="240"/>
      <c r="X978" s="240"/>
    </row>
    <row r="979" spans="21:24" x14ac:dyDescent="0.2">
      <c r="U979" s="240"/>
      <c r="V979" s="240"/>
      <c r="W979" s="240"/>
      <c r="X979" s="240"/>
    </row>
    <row r="980" spans="21:24" x14ac:dyDescent="0.2">
      <c r="U980" s="240"/>
      <c r="V980" s="240"/>
      <c r="W980" s="240"/>
      <c r="X980" s="240"/>
    </row>
    <row r="981" spans="21:24" x14ac:dyDescent="0.2">
      <c r="U981" s="240"/>
      <c r="V981" s="240"/>
      <c r="W981" s="240"/>
      <c r="X981" s="240"/>
    </row>
    <row r="982" spans="21:24" x14ac:dyDescent="0.2">
      <c r="U982" s="240"/>
      <c r="V982" s="240"/>
      <c r="W982" s="240"/>
      <c r="X982" s="240"/>
    </row>
    <row r="983" spans="21:24" x14ac:dyDescent="0.2">
      <c r="U983" s="240"/>
      <c r="V983" s="240"/>
      <c r="W983" s="240"/>
      <c r="X983" s="240"/>
    </row>
    <row r="984" spans="21:24" x14ac:dyDescent="0.2">
      <c r="U984" s="240"/>
      <c r="V984" s="240"/>
      <c r="W984" s="240"/>
      <c r="X984" s="240"/>
    </row>
    <row r="985" spans="21:24" x14ac:dyDescent="0.2">
      <c r="U985" s="240"/>
      <c r="V985" s="240"/>
      <c r="W985" s="240"/>
      <c r="X985" s="240"/>
    </row>
    <row r="986" spans="21:24" x14ac:dyDescent="0.2">
      <c r="U986" s="240"/>
      <c r="V986" s="240"/>
      <c r="W986" s="240"/>
      <c r="X986" s="240"/>
    </row>
    <row r="987" spans="21:24" x14ac:dyDescent="0.2">
      <c r="U987" s="240"/>
      <c r="V987" s="240"/>
      <c r="W987" s="240"/>
      <c r="X987" s="240"/>
    </row>
    <row r="988" spans="21:24" x14ac:dyDescent="0.2">
      <c r="U988" s="240"/>
      <c r="V988" s="240"/>
      <c r="W988" s="240"/>
      <c r="X988" s="240"/>
    </row>
    <row r="989" spans="21:24" x14ac:dyDescent="0.2">
      <c r="U989" s="240"/>
      <c r="V989" s="240"/>
      <c r="W989" s="240"/>
      <c r="X989" s="240"/>
    </row>
    <row r="990" spans="21:24" x14ac:dyDescent="0.2">
      <c r="U990" s="240"/>
      <c r="V990" s="240"/>
      <c r="W990" s="240"/>
      <c r="X990" s="240"/>
    </row>
    <row r="991" spans="21:24" x14ac:dyDescent="0.2">
      <c r="U991" s="240"/>
      <c r="V991" s="240"/>
      <c r="W991" s="240"/>
      <c r="X991" s="240"/>
    </row>
    <row r="992" spans="21:24" x14ac:dyDescent="0.2">
      <c r="U992" s="240"/>
      <c r="V992" s="240"/>
      <c r="W992" s="240"/>
      <c r="X992" s="240"/>
    </row>
    <row r="993" spans="21:24" x14ac:dyDescent="0.2">
      <c r="U993" s="240"/>
      <c r="V993" s="240"/>
      <c r="W993" s="240"/>
      <c r="X993" s="240"/>
    </row>
    <row r="994" spans="21:24" x14ac:dyDescent="0.2">
      <c r="U994" s="240"/>
      <c r="V994" s="240"/>
      <c r="W994" s="240"/>
      <c r="X994" s="240"/>
    </row>
    <row r="995" spans="21:24" x14ac:dyDescent="0.2">
      <c r="U995" s="240"/>
      <c r="V995" s="240"/>
      <c r="W995" s="240"/>
      <c r="X995" s="240"/>
    </row>
    <row r="996" spans="21:24" x14ac:dyDescent="0.2">
      <c r="U996" s="240"/>
      <c r="V996" s="240"/>
      <c r="W996" s="240"/>
      <c r="X996" s="240"/>
    </row>
    <row r="997" spans="21:24" x14ac:dyDescent="0.2">
      <c r="U997" s="240"/>
      <c r="V997" s="240"/>
      <c r="W997" s="240"/>
      <c r="X997" s="240"/>
    </row>
    <row r="998" spans="21:24" x14ac:dyDescent="0.2">
      <c r="U998" s="240"/>
      <c r="V998" s="240"/>
      <c r="W998" s="240"/>
      <c r="X998" s="240"/>
    </row>
    <row r="999" spans="21:24" x14ac:dyDescent="0.2">
      <c r="U999" s="240"/>
      <c r="V999" s="240"/>
      <c r="W999" s="240"/>
      <c r="X999" s="240"/>
    </row>
    <row r="1000" spans="21:24" x14ac:dyDescent="0.2">
      <c r="U1000" s="240"/>
      <c r="V1000" s="240"/>
      <c r="W1000" s="240"/>
      <c r="X1000" s="240"/>
    </row>
    <row r="1001" spans="21:24" x14ac:dyDescent="0.2">
      <c r="U1001" s="240"/>
      <c r="V1001" s="240"/>
      <c r="W1001" s="240"/>
      <c r="X1001" s="240"/>
    </row>
    <row r="1002" spans="21:24" x14ac:dyDescent="0.2">
      <c r="U1002" s="240"/>
      <c r="V1002" s="240"/>
      <c r="W1002" s="240"/>
      <c r="X1002" s="240"/>
    </row>
    <row r="1003" spans="21:24" x14ac:dyDescent="0.2">
      <c r="U1003" s="240"/>
      <c r="V1003" s="240"/>
      <c r="W1003" s="240"/>
      <c r="X1003" s="240"/>
    </row>
    <row r="1004" spans="21:24" x14ac:dyDescent="0.2">
      <c r="U1004" s="240"/>
      <c r="V1004" s="240"/>
      <c r="W1004" s="240"/>
      <c r="X1004" s="240"/>
    </row>
    <row r="1005" spans="21:24" x14ac:dyDescent="0.2">
      <c r="U1005" s="240"/>
      <c r="V1005" s="240"/>
      <c r="W1005" s="240"/>
      <c r="X1005" s="240"/>
    </row>
    <row r="1006" spans="21:24" x14ac:dyDescent="0.2">
      <c r="U1006" s="240"/>
      <c r="V1006" s="240"/>
      <c r="W1006" s="240"/>
      <c r="X1006" s="240"/>
    </row>
    <row r="1007" spans="21:24" x14ac:dyDescent="0.2">
      <c r="U1007" s="240"/>
      <c r="V1007" s="240"/>
      <c r="W1007" s="240"/>
      <c r="X1007" s="240"/>
    </row>
    <row r="1008" spans="21:24" x14ac:dyDescent="0.2">
      <c r="U1008" s="240"/>
      <c r="V1008" s="240"/>
      <c r="W1008" s="240"/>
      <c r="X1008" s="240"/>
    </row>
    <row r="1009" spans="21:24" x14ac:dyDescent="0.2">
      <c r="U1009" s="240"/>
      <c r="V1009" s="240"/>
      <c r="W1009" s="240"/>
      <c r="X1009" s="240"/>
    </row>
    <row r="1010" spans="21:24" x14ac:dyDescent="0.2">
      <c r="U1010" s="240"/>
      <c r="V1010" s="240"/>
      <c r="W1010" s="240"/>
      <c r="X1010" s="240"/>
    </row>
    <row r="1011" spans="21:24" x14ac:dyDescent="0.2">
      <c r="U1011" s="240"/>
      <c r="V1011" s="240"/>
      <c r="W1011" s="240"/>
      <c r="X1011" s="240"/>
    </row>
    <row r="1012" spans="21:24" x14ac:dyDescent="0.2">
      <c r="U1012" s="240"/>
      <c r="V1012" s="240"/>
      <c r="W1012" s="240"/>
      <c r="X1012" s="240"/>
    </row>
    <row r="1013" spans="21:24" x14ac:dyDescent="0.2">
      <c r="U1013" s="240"/>
      <c r="V1013" s="240"/>
      <c r="W1013" s="240"/>
      <c r="X1013" s="240"/>
    </row>
    <row r="1014" spans="21:24" x14ac:dyDescent="0.2">
      <c r="U1014" s="240"/>
      <c r="V1014" s="240"/>
      <c r="W1014" s="240"/>
      <c r="X1014" s="240"/>
    </row>
    <row r="1015" spans="21:24" x14ac:dyDescent="0.2">
      <c r="U1015" s="240"/>
      <c r="V1015" s="240"/>
      <c r="W1015" s="240"/>
      <c r="X1015" s="240"/>
    </row>
    <row r="1016" spans="21:24" x14ac:dyDescent="0.2">
      <c r="U1016" s="240"/>
      <c r="V1016" s="240"/>
      <c r="W1016" s="240"/>
      <c r="X1016" s="240"/>
    </row>
    <row r="1017" spans="21:24" x14ac:dyDescent="0.2">
      <c r="U1017" s="240"/>
      <c r="V1017" s="240"/>
      <c r="W1017" s="240"/>
      <c r="X1017" s="240"/>
    </row>
    <row r="1018" spans="21:24" x14ac:dyDescent="0.2">
      <c r="U1018" s="240"/>
      <c r="V1018" s="240"/>
      <c r="W1018" s="240"/>
      <c r="X1018" s="240"/>
    </row>
    <row r="1019" spans="21:24" x14ac:dyDescent="0.2">
      <c r="U1019" s="240"/>
      <c r="V1019" s="240"/>
      <c r="W1019" s="240"/>
      <c r="X1019" s="240"/>
    </row>
  </sheetData>
  <mergeCells count="55">
    <mergeCell ref="A142:D142"/>
    <mergeCell ref="A143:D143"/>
    <mergeCell ref="A144:D144"/>
    <mergeCell ref="A146:D146"/>
    <mergeCell ref="A106:E106"/>
    <mergeCell ref="A107:E107"/>
    <mergeCell ref="A114:E114"/>
    <mergeCell ref="A122:E122"/>
    <mergeCell ref="A93:E93"/>
    <mergeCell ref="A101:E101"/>
    <mergeCell ref="A102:D102"/>
    <mergeCell ref="A103:D103"/>
    <mergeCell ref="A104:D104"/>
    <mergeCell ref="C59:E59"/>
    <mergeCell ref="A83:E83"/>
    <mergeCell ref="I88:S88"/>
    <mergeCell ref="A61:E61"/>
    <mergeCell ref="A70:E70"/>
    <mergeCell ref="A78:D78"/>
    <mergeCell ref="A79:D79"/>
    <mergeCell ref="A80:D80"/>
    <mergeCell ref="A82:B82"/>
    <mergeCell ref="C82:E82"/>
    <mergeCell ref="I4:J4"/>
    <mergeCell ref="O35:O46"/>
    <mergeCell ref="A1:E1"/>
    <mergeCell ref="A2:E2"/>
    <mergeCell ref="A3:E3"/>
    <mergeCell ref="I3:J3"/>
    <mergeCell ref="A32:B32"/>
    <mergeCell ref="C32:E32"/>
    <mergeCell ref="A33:E33"/>
    <mergeCell ref="A43:E43"/>
    <mergeCell ref="A5:B5"/>
    <mergeCell ref="C5:E5"/>
    <mergeCell ref="A6:E6"/>
    <mergeCell ref="A16:E16"/>
    <mergeCell ref="A24:E24"/>
    <mergeCell ref="A28:D28"/>
    <mergeCell ref="A29:D29"/>
    <mergeCell ref="A30:D30"/>
    <mergeCell ref="A158:E158"/>
    <mergeCell ref="A159:E159"/>
    <mergeCell ref="A147:D147"/>
    <mergeCell ref="A148:D148"/>
    <mergeCell ref="A149:D149"/>
    <mergeCell ref="A150:D150"/>
    <mergeCell ref="A155:E155"/>
    <mergeCell ref="A156:E156"/>
    <mergeCell ref="A157:E157"/>
    <mergeCell ref="A51:E51"/>
    <mergeCell ref="A55:D55"/>
    <mergeCell ref="A56:D56"/>
    <mergeCell ref="A57:D57"/>
    <mergeCell ref="A59:B59"/>
  </mergeCells>
  <hyperlinks>
    <hyperlink ref="I58" r:id="rId1" xr:uid="{00000000-0004-0000-0200-000000000000}"/>
    <hyperlink ref="I61" r:id="rId2" xr:uid="{00000000-0004-0000-0200-000001000000}"/>
    <hyperlink ref="I64" r:id="rId3" xr:uid="{00000000-0004-0000-0200-000002000000}"/>
    <hyperlink ref="I67" r:id="rId4" xr:uid="{00000000-0004-0000-0200-000003000000}"/>
    <hyperlink ref="I70" r:id="rId5" xr:uid="{00000000-0004-0000-0200-000004000000}"/>
    <hyperlink ref="I73" r:id="rId6" xr:uid="{00000000-0004-0000-0200-000005000000}"/>
  </hyperlinks>
  <printOptions horizontalCentered="1"/>
  <pageMargins left="0.78740157480314965" right="0.78740157480314965" top="1.7716535433070868" bottom="0.78740157480314965" header="0" footer="0"/>
  <pageSetup paperSize="9" scale="70" fitToHeight="0" orientation="portrait" r:id="rId7"/>
  <headerFooter>
    <oddHeader>&amp;R&amp;G</oddHeader>
    <oddFooter>&amp;CPágina &amp;P de &amp;N&amp;ROmar Cardoso Rosa Filho
Engenheiro Civil - CREA 14.476/D-DF</oddFooter>
  </headerFooter>
  <colBreaks count="1" manualBreakCount="1">
    <brk id="5" man="1"/>
  </colBreaks>
  <legacyDrawingHF r:id="rId8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440"/>
  <sheetViews>
    <sheetView showGridLines="0" view="pageBreakPreview" topLeftCell="A115" zoomScaleNormal="100" zoomScaleSheetLayoutView="100" workbookViewId="0">
      <selection activeCell="AC35" sqref="AC35"/>
    </sheetView>
  </sheetViews>
  <sheetFormatPr defaultColWidth="14.5" defaultRowHeight="12.75" x14ac:dyDescent="0.2"/>
  <cols>
    <col min="1" max="1" width="54.83203125" style="8" customWidth="1"/>
    <col min="2" max="5" width="15.83203125" style="8" customWidth="1"/>
    <col min="6" max="7" width="15.83203125" style="8" hidden="1" customWidth="1"/>
    <col min="8" max="8" width="9.33203125" style="8" hidden="1" customWidth="1"/>
    <col min="9" max="9" width="98.83203125" style="8" hidden="1" customWidth="1"/>
    <col min="10" max="10" width="14.1640625" style="8" hidden="1" customWidth="1"/>
    <col min="11" max="11" width="17.1640625" style="8" hidden="1" customWidth="1"/>
    <col min="12" max="12" width="13.6640625" style="8" hidden="1" customWidth="1"/>
    <col min="13" max="13" width="19.83203125" style="8" hidden="1" customWidth="1"/>
    <col min="14" max="18" width="9.33203125" style="8" hidden="1" customWidth="1"/>
    <col min="19" max="19" width="14.6640625" style="8" hidden="1" customWidth="1"/>
    <col min="20" max="26" width="9.33203125" style="8" hidden="1" customWidth="1"/>
    <col min="27" max="16384" width="14.5" style="8"/>
  </cols>
  <sheetData>
    <row r="1" spans="1:26" x14ac:dyDescent="0.2">
      <c r="A1" s="351" t="s">
        <v>670</v>
      </c>
      <c r="B1" s="346"/>
      <c r="C1" s="346"/>
      <c r="D1" s="346"/>
      <c r="E1" s="347"/>
      <c r="F1" s="42"/>
      <c r="G1" s="42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</row>
    <row r="2" spans="1:26" x14ac:dyDescent="0.2">
      <c r="A2" s="355" t="s">
        <v>29</v>
      </c>
      <c r="B2" s="346"/>
      <c r="C2" s="346"/>
      <c r="D2" s="346"/>
      <c r="E2" s="347"/>
      <c r="F2" s="42"/>
      <c r="G2" s="42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</row>
    <row r="3" spans="1:26" x14ac:dyDescent="0.2">
      <c r="A3" s="352" t="s">
        <v>0</v>
      </c>
      <c r="B3" s="346"/>
      <c r="C3" s="346"/>
      <c r="D3" s="346"/>
      <c r="E3" s="347"/>
      <c r="F3" s="42"/>
      <c r="G3" s="42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</row>
    <row r="4" spans="1:26" x14ac:dyDescent="0.2">
      <c r="A4" s="360"/>
      <c r="B4" s="346"/>
      <c r="C4" s="346"/>
      <c r="D4" s="346"/>
      <c r="E4" s="347"/>
      <c r="F4" s="179"/>
      <c r="G4" s="179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</row>
    <row r="5" spans="1:26" x14ac:dyDescent="0.2">
      <c r="A5" s="361" t="s">
        <v>200</v>
      </c>
      <c r="B5" s="347"/>
      <c r="C5" s="351" t="s">
        <v>31</v>
      </c>
      <c r="D5" s="346"/>
      <c r="E5" s="347"/>
      <c r="F5" s="47"/>
      <c r="G5" s="47"/>
      <c r="H5" s="26"/>
      <c r="I5" s="353" t="s">
        <v>30</v>
      </c>
      <c r="J5" s="340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</row>
    <row r="6" spans="1:26" x14ac:dyDescent="0.2">
      <c r="A6" s="48" t="s">
        <v>2</v>
      </c>
      <c r="B6" s="48" t="s">
        <v>34</v>
      </c>
      <c r="C6" s="49" t="s">
        <v>35</v>
      </c>
      <c r="D6" s="49" t="s">
        <v>420</v>
      </c>
      <c r="E6" s="49" t="s">
        <v>36</v>
      </c>
      <c r="F6" s="42"/>
      <c r="G6" s="42"/>
      <c r="H6" s="26"/>
      <c r="I6" s="353" t="s">
        <v>0</v>
      </c>
      <c r="J6" s="340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</row>
    <row r="7" spans="1:26" x14ac:dyDescent="0.2">
      <c r="A7" s="356" t="s">
        <v>32</v>
      </c>
      <c r="B7" s="357"/>
      <c r="C7" s="357"/>
      <c r="D7" s="357"/>
      <c r="E7" s="357"/>
      <c r="F7" s="42"/>
      <c r="G7" s="42"/>
      <c r="H7" s="26"/>
      <c r="K7" s="50" t="s">
        <v>2</v>
      </c>
      <c r="L7" s="27"/>
      <c r="M7" s="27">
        <v>2023</v>
      </c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</row>
    <row r="8" spans="1:26" x14ac:dyDescent="0.2">
      <c r="A8" s="51" t="s">
        <v>37</v>
      </c>
      <c r="B8" s="48" t="s">
        <v>4</v>
      </c>
      <c r="C8" s="65">
        <v>1</v>
      </c>
      <c r="D8" s="481"/>
      <c r="E8" s="53">
        <f t="shared" ref="E8:E10" si="0">ROUND(D8*C8,2)</f>
        <v>0</v>
      </c>
      <c r="F8" s="180"/>
      <c r="G8" s="180"/>
      <c r="H8" s="26"/>
      <c r="K8" s="56" t="s">
        <v>33</v>
      </c>
      <c r="L8" s="9"/>
      <c r="M8" s="57">
        <v>1302</v>
      </c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</row>
    <row r="9" spans="1:26" x14ac:dyDescent="0.2">
      <c r="A9" s="51" t="s">
        <v>41</v>
      </c>
      <c r="B9" s="48" t="s">
        <v>18</v>
      </c>
      <c r="C9" s="58">
        <v>0.4</v>
      </c>
      <c r="D9" s="53">
        <f>E8</f>
        <v>0</v>
      </c>
      <c r="E9" s="53">
        <f t="shared" si="0"/>
        <v>0</v>
      </c>
      <c r="F9" s="180"/>
      <c r="G9" s="180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</row>
    <row r="10" spans="1:26" x14ac:dyDescent="0.2">
      <c r="A10" s="51" t="s">
        <v>43</v>
      </c>
      <c r="B10" s="48" t="s">
        <v>18</v>
      </c>
      <c r="C10" s="65">
        <v>0</v>
      </c>
      <c r="D10" s="53"/>
      <c r="E10" s="53">
        <f t="shared" si="0"/>
        <v>0</v>
      </c>
      <c r="F10" s="180"/>
      <c r="G10" s="180"/>
      <c r="H10" s="26"/>
      <c r="I10" s="59" t="s">
        <v>38</v>
      </c>
      <c r="J10" s="59" t="s">
        <v>39</v>
      </c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</row>
    <row r="11" spans="1:26" x14ac:dyDescent="0.2">
      <c r="A11" s="51" t="s">
        <v>47</v>
      </c>
      <c r="B11" s="48" t="s">
        <v>18</v>
      </c>
      <c r="C11" s="52">
        <v>1</v>
      </c>
      <c r="D11" s="481"/>
      <c r="E11" s="54">
        <f>ROUND(C11*D11,2)</f>
        <v>0</v>
      </c>
      <c r="F11" s="180"/>
      <c r="G11" s="180"/>
      <c r="H11" s="26"/>
      <c r="I11" s="26" t="s">
        <v>42</v>
      </c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</row>
    <row r="12" spans="1:26" ht="22.5" x14ac:dyDescent="0.2">
      <c r="A12" s="51" t="s">
        <v>49</v>
      </c>
      <c r="B12" s="48" t="s">
        <v>4</v>
      </c>
      <c r="C12" s="65">
        <v>1</v>
      </c>
      <c r="D12" s="481"/>
      <c r="E12" s="53">
        <f>ROUND(D12*C12,2)</f>
        <v>0</v>
      </c>
      <c r="F12" s="180"/>
      <c r="G12" s="180"/>
      <c r="H12" s="26"/>
      <c r="J12" s="26"/>
      <c r="K12" s="60" t="s">
        <v>44</v>
      </c>
      <c r="L12" s="60" t="s">
        <v>45</v>
      </c>
      <c r="M12" s="60" t="s">
        <v>46</v>
      </c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</row>
    <row r="13" spans="1:26" x14ac:dyDescent="0.2">
      <c r="A13" s="51" t="s">
        <v>51</v>
      </c>
      <c r="B13" s="48" t="s">
        <v>18</v>
      </c>
      <c r="C13" s="65"/>
      <c r="D13" s="53">
        <f>(E8+E9)*4/25.25</f>
        <v>0</v>
      </c>
      <c r="E13" s="53">
        <f t="shared" ref="E13:E14" si="1">D13</f>
        <v>0</v>
      </c>
      <c r="F13" s="180"/>
      <c r="G13" s="180"/>
      <c r="H13" s="26"/>
      <c r="I13" s="51" t="s">
        <v>48</v>
      </c>
      <c r="J13" s="62">
        <v>1390.17</v>
      </c>
      <c r="K13" s="63">
        <v>7.7880000000000005E-2</v>
      </c>
      <c r="L13" s="64">
        <f t="shared" ref="L13:L23" si="2">J13*K13</f>
        <v>108.26643960000001</v>
      </c>
      <c r="M13" s="64">
        <f>L13+J13</f>
        <v>1498.4364396000001</v>
      </c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</row>
    <row r="14" spans="1:26" x14ac:dyDescent="0.2">
      <c r="A14" s="51" t="s">
        <v>52</v>
      </c>
      <c r="B14" s="48" t="s">
        <v>18</v>
      </c>
      <c r="C14" s="65"/>
      <c r="D14" s="53">
        <f>(E8+E9)/220*8*2*10/12</f>
        <v>0</v>
      </c>
      <c r="E14" s="53">
        <f t="shared" si="1"/>
        <v>0</v>
      </c>
      <c r="F14" s="180"/>
      <c r="G14" s="180"/>
      <c r="H14" s="26"/>
      <c r="I14" s="51" t="s">
        <v>50</v>
      </c>
      <c r="J14" s="62">
        <v>1526.49</v>
      </c>
      <c r="K14" s="63">
        <v>7.7880000000000005E-2</v>
      </c>
      <c r="L14" s="64">
        <f t="shared" si="2"/>
        <v>118.88304120000001</v>
      </c>
      <c r="M14" s="64">
        <v>1645.37</v>
      </c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</row>
    <row r="15" spans="1:26" ht="24" x14ac:dyDescent="0.2">
      <c r="A15" s="51" t="s">
        <v>53</v>
      </c>
      <c r="B15" s="48" t="s">
        <v>88</v>
      </c>
      <c r="C15" s="58">
        <f>'ENCARGOS SOCIAIS'!D52</f>
        <v>0.73832153777777787</v>
      </c>
      <c r="D15" s="53">
        <f>SUM(E8,E9,E10)</f>
        <v>0</v>
      </c>
      <c r="E15" s="53">
        <f>ROUND(D15*C15,2)</f>
        <v>0</v>
      </c>
      <c r="F15" s="180"/>
      <c r="G15" s="180"/>
      <c r="H15" s="26"/>
      <c r="I15" s="51" t="s">
        <v>201</v>
      </c>
      <c r="J15" s="62">
        <v>1280.29</v>
      </c>
      <c r="K15" s="63">
        <v>7.7880000000000005E-2</v>
      </c>
      <c r="L15" s="64">
        <f t="shared" si="2"/>
        <v>99.708985200000001</v>
      </c>
      <c r="M15" s="64">
        <v>1380</v>
      </c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</row>
    <row r="16" spans="1:26" x14ac:dyDescent="0.2">
      <c r="A16" s="362" t="s">
        <v>421</v>
      </c>
      <c r="B16" s="349"/>
      <c r="C16" s="349"/>
      <c r="D16" s="349"/>
      <c r="E16" s="350"/>
      <c r="F16" s="42"/>
      <c r="G16" s="42"/>
      <c r="H16" s="26"/>
      <c r="I16" s="51" t="s">
        <v>202</v>
      </c>
      <c r="J16" s="62">
        <v>1526.49</v>
      </c>
      <c r="K16" s="63">
        <v>7.7880000000000005E-2</v>
      </c>
      <c r="L16" s="64">
        <f t="shared" si="2"/>
        <v>118.88304120000001</v>
      </c>
      <c r="M16" s="64">
        <v>1645.37</v>
      </c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</row>
    <row r="17" spans="1:26" x14ac:dyDescent="0.2">
      <c r="A17" s="51" t="s">
        <v>56</v>
      </c>
      <c r="B17" s="48" t="s">
        <v>57</v>
      </c>
      <c r="C17" s="65">
        <v>0.5</v>
      </c>
      <c r="D17" s="481"/>
      <c r="E17" s="53">
        <f t="shared" ref="E17:E23" si="3">ROUND(D17*C17,2)</f>
        <v>0</v>
      </c>
      <c r="F17" s="181"/>
      <c r="G17" s="181">
        <v>66.040000000000006</v>
      </c>
      <c r="H17" s="26"/>
      <c r="I17" s="51" t="s">
        <v>54</v>
      </c>
      <c r="J17" s="62">
        <v>1526.49</v>
      </c>
      <c r="K17" s="63">
        <v>7.7880000000000005E-2</v>
      </c>
      <c r="L17" s="64">
        <f t="shared" si="2"/>
        <v>118.88304120000001</v>
      </c>
      <c r="M17" s="64">
        <v>1645.37</v>
      </c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</row>
    <row r="18" spans="1:26" x14ac:dyDescent="0.2">
      <c r="A18" s="51" t="s">
        <v>59</v>
      </c>
      <c r="B18" s="48" t="s">
        <v>57</v>
      </c>
      <c r="C18" s="65">
        <v>0.5</v>
      </c>
      <c r="D18" s="481"/>
      <c r="E18" s="53">
        <f t="shared" si="3"/>
        <v>0</v>
      </c>
      <c r="F18" s="181"/>
      <c r="G18" s="181">
        <v>62.04</v>
      </c>
      <c r="H18" s="26"/>
      <c r="I18" s="51" t="s">
        <v>55</v>
      </c>
      <c r="J18" s="62">
        <v>1337.73</v>
      </c>
      <c r="K18" s="63">
        <v>7.7880000000000005E-2</v>
      </c>
      <c r="L18" s="64">
        <f t="shared" si="2"/>
        <v>104.1824124</v>
      </c>
      <c r="M18" s="64">
        <v>1441.91</v>
      </c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</row>
    <row r="19" spans="1:26" x14ac:dyDescent="0.2">
      <c r="A19" s="51" t="s">
        <v>61</v>
      </c>
      <c r="B19" s="48" t="s">
        <v>57</v>
      </c>
      <c r="C19" s="65">
        <v>0.25</v>
      </c>
      <c r="D19" s="481"/>
      <c r="E19" s="53">
        <f t="shared" si="3"/>
        <v>0</v>
      </c>
      <c r="F19" s="181"/>
      <c r="G19" s="181">
        <v>8.56</v>
      </c>
      <c r="H19" s="26"/>
      <c r="I19" s="51" t="s">
        <v>58</v>
      </c>
      <c r="J19" s="62">
        <v>1387.82</v>
      </c>
      <c r="K19" s="63">
        <v>7.7880000000000005E-2</v>
      </c>
      <c r="L19" s="67">
        <f t="shared" si="2"/>
        <v>108.08342160000001</v>
      </c>
      <c r="M19" s="67">
        <v>1495.9</v>
      </c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</row>
    <row r="20" spans="1:26" x14ac:dyDescent="0.2">
      <c r="A20" s="51" t="s">
        <v>63</v>
      </c>
      <c r="B20" s="48" t="s">
        <v>57</v>
      </c>
      <c r="C20" s="65">
        <v>0.41670000000000001</v>
      </c>
      <c r="D20" s="481"/>
      <c r="E20" s="53">
        <f t="shared" si="3"/>
        <v>0</v>
      </c>
      <c r="F20" s="181"/>
      <c r="G20" s="181">
        <v>55.16</v>
      </c>
      <c r="H20" s="26"/>
      <c r="I20" s="51" t="s">
        <v>60</v>
      </c>
      <c r="J20" s="62">
        <v>1280.29</v>
      </c>
      <c r="K20" s="63">
        <v>7.7880000000000005E-2</v>
      </c>
      <c r="L20" s="64">
        <f t="shared" si="2"/>
        <v>99.708985200000001</v>
      </c>
      <c r="M20" s="64">
        <v>1380</v>
      </c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</row>
    <row r="21" spans="1:26" x14ac:dyDescent="0.2">
      <c r="A21" s="51" t="s">
        <v>65</v>
      </c>
      <c r="B21" s="48" t="s">
        <v>57</v>
      </c>
      <c r="C21" s="65">
        <v>0.25</v>
      </c>
      <c r="D21" s="481"/>
      <c r="E21" s="53">
        <f t="shared" si="3"/>
        <v>0</v>
      </c>
      <c r="F21" s="181"/>
      <c r="G21" s="181">
        <v>10.67</v>
      </c>
      <c r="H21" s="26"/>
      <c r="I21" s="29" t="s">
        <v>62</v>
      </c>
      <c r="J21" s="68">
        <v>1280.29</v>
      </c>
      <c r="K21" s="63">
        <v>7.7880000000000005E-2</v>
      </c>
      <c r="L21" s="64">
        <f t="shared" si="2"/>
        <v>99.708985200000001</v>
      </c>
      <c r="M21" s="64">
        <v>1380</v>
      </c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</row>
    <row r="22" spans="1:26" x14ac:dyDescent="0.2">
      <c r="A22" s="51" t="s">
        <v>66</v>
      </c>
      <c r="B22" s="48" t="s">
        <v>57</v>
      </c>
      <c r="C22" s="65">
        <v>8.3299999999999999E-2</v>
      </c>
      <c r="D22" s="481"/>
      <c r="E22" s="53">
        <f t="shared" si="3"/>
        <v>0</v>
      </c>
      <c r="F22" s="181"/>
      <c r="G22" s="181">
        <v>22.9</v>
      </c>
      <c r="H22" s="26"/>
      <c r="I22" s="51" t="s">
        <v>64</v>
      </c>
      <c r="J22" s="62">
        <v>1526.49</v>
      </c>
      <c r="K22" s="63">
        <v>7.7880000000000005E-2</v>
      </c>
      <c r="L22" s="64">
        <f t="shared" si="2"/>
        <v>118.88304120000001</v>
      </c>
      <c r="M22" s="64">
        <v>1645.37</v>
      </c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</row>
    <row r="23" spans="1:26" x14ac:dyDescent="0.2">
      <c r="A23" s="51" t="s">
        <v>67</v>
      </c>
      <c r="B23" s="48" t="s">
        <v>57</v>
      </c>
      <c r="C23" s="65">
        <v>2</v>
      </c>
      <c r="D23" s="481"/>
      <c r="E23" s="53">
        <f t="shared" si="3"/>
        <v>0</v>
      </c>
      <c r="F23" s="180"/>
      <c r="G23" s="182">
        <v>2.73</v>
      </c>
      <c r="H23" s="26"/>
      <c r="I23" s="51" t="s">
        <v>47</v>
      </c>
      <c r="J23" s="62">
        <v>400.4</v>
      </c>
      <c r="K23" s="70"/>
      <c r="L23" s="64">
        <f t="shared" si="2"/>
        <v>0</v>
      </c>
      <c r="M23" s="64">
        <f>J23*0.89</f>
        <v>356.35599999999999</v>
      </c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</row>
    <row r="24" spans="1:26" x14ac:dyDescent="0.2">
      <c r="A24" s="359"/>
      <c r="B24" s="346"/>
      <c r="C24" s="346"/>
      <c r="D24" s="346"/>
      <c r="E24" s="347"/>
      <c r="F24" s="86"/>
      <c r="G24" s="86"/>
      <c r="H24" s="26"/>
      <c r="I24" s="51" t="s">
        <v>43</v>
      </c>
      <c r="J24" s="71">
        <v>0.2</v>
      </c>
      <c r="K24" s="72"/>
      <c r="L24" s="73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</row>
    <row r="25" spans="1:26" x14ac:dyDescent="0.2">
      <c r="A25" s="345" t="s">
        <v>76</v>
      </c>
      <c r="B25" s="346"/>
      <c r="C25" s="346"/>
      <c r="D25" s="347"/>
      <c r="E25" s="183">
        <f>SUM(E17:E23,E8:E15)</f>
        <v>0</v>
      </c>
      <c r="F25" s="184"/>
      <c r="G25" s="184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169"/>
      <c r="T25" s="26"/>
      <c r="U25" s="26"/>
      <c r="V25" s="26"/>
      <c r="W25" s="26"/>
      <c r="X25" s="26"/>
      <c r="Y25" s="26"/>
      <c r="Z25" s="26"/>
    </row>
    <row r="26" spans="1:26" x14ac:dyDescent="0.2">
      <c r="A26" s="345" t="s">
        <v>94</v>
      </c>
      <c r="B26" s="346"/>
      <c r="C26" s="346"/>
      <c r="D26" s="347"/>
      <c r="E26" s="82">
        <v>4</v>
      </c>
      <c r="F26" s="132"/>
      <c r="G26" s="132"/>
      <c r="H26" s="26"/>
      <c r="I26" s="26" t="s">
        <v>69</v>
      </c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84">
        <v>3400</v>
      </c>
      <c r="V26" s="84"/>
      <c r="W26" s="84">
        <f>U26+(U26*78.56%)</f>
        <v>6071.0400000000009</v>
      </c>
      <c r="X26" s="84"/>
      <c r="Y26" s="26"/>
      <c r="Z26" s="26"/>
    </row>
    <row r="27" spans="1:26" x14ac:dyDescent="0.2">
      <c r="A27" s="345" t="s">
        <v>78</v>
      </c>
      <c r="B27" s="346"/>
      <c r="C27" s="346"/>
      <c r="D27" s="347"/>
      <c r="E27" s="183">
        <f>ROUND(E26*E25,2)</f>
        <v>0</v>
      </c>
      <c r="F27" s="184"/>
      <c r="G27" s="184"/>
      <c r="H27" s="26"/>
      <c r="I27" s="51" t="s">
        <v>71</v>
      </c>
      <c r="J27" s="67">
        <v>1660</v>
      </c>
      <c r="K27" s="79"/>
      <c r="L27" s="67"/>
      <c r="M27" s="67">
        <v>1660</v>
      </c>
      <c r="N27" s="26"/>
      <c r="O27" s="26"/>
      <c r="P27" s="26"/>
      <c r="Q27" s="26"/>
      <c r="R27" s="26"/>
      <c r="S27" s="26"/>
      <c r="T27" s="26"/>
      <c r="U27" s="84">
        <f>E26*U26</f>
        <v>13600</v>
      </c>
      <c r="V27" s="84">
        <f>E27-U27</f>
        <v>-13600</v>
      </c>
      <c r="W27" s="84">
        <f>E26*W26</f>
        <v>24284.160000000003</v>
      </c>
      <c r="X27" s="84">
        <f>E27-W27</f>
        <v>-24284.160000000003</v>
      </c>
      <c r="Y27" s="26"/>
      <c r="Z27" s="26"/>
    </row>
    <row r="28" spans="1:26" x14ac:dyDescent="0.2">
      <c r="A28" s="360"/>
      <c r="B28" s="346"/>
      <c r="C28" s="346"/>
      <c r="D28" s="346"/>
      <c r="E28" s="347"/>
      <c r="F28" s="179"/>
      <c r="G28" s="179"/>
      <c r="H28" s="26"/>
      <c r="I28" s="29" t="s">
        <v>73</v>
      </c>
      <c r="J28" s="67">
        <v>1410</v>
      </c>
      <c r="K28" s="79"/>
      <c r="L28" s="67"/>
      <c r="M28" s="67">
        <v>1410</v>
      </c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</row>
    <row r="29" spans="1:26" x14ac:dyDescent="0.2">
      <c r="A29" s="361" t="s">
        <v>98</v>
      </c>
      <c r="B29" s="347"/>
      <c r="C29" s="351" t="s">
        <v>31</v>
      </c>
      <c r="D29" s="346"/>
      <c r="E29" s="347"/>
      <c r="F29" s="47"/>
      <c r="G29" s="47"/>
      <c r="H29" s="26"/>
      <c r="I29" s="51" t="s">
        <v>75</v>
      </c>
      <c r="J29" s="67">
        <v>1250</v>
      </c>
      <c r="K29" s="79"/>
      <c r="L29" s="67"/>
      <c r="M29" s="67">
        <v>1250</v>
      </c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</row>
    <row r="30" spans="1:26" x14ac:dyDescent="0.2">
      <c r="A30" s="48" t="s">
        <v>2</v>
      </c>
      <c r="B30" s="48" t="s">
        <v>34</v>
      </c>
      <c r="C30" s="49" t="s">
        <v>35</v>
      </c>
      <c r="D30" s="49" t="s">
        <v>420</v>
      </c>
      <c r="E30" s="49" t="s">
        <v>36</v>
      </c>
      <c r="F30" s="42"/>
      <c r="G30" s="42"/>
      <c r="H30" s="26"/>
      <c r="I30" s="51" t="s">
        <v>47</v>
      </c>
      <c r="J30" s="67">
        <v>420</v>
      </c>
      <c r="K30" s="79"/>
      <c r="L30" s="67"/>
      <c r="M30" s="67">
        <v>420</v>
      </c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</row>
    <row r="31" spans="1:26" x14ac:dyDescent="0.2">
      <c r="A31" s="356" t="s">
        <v>32</v>
      </c>
      <c r="B31" s="357"/>
      <c r="C31" s="357"/>
      <c r="D31" s="357"/>
      <c r="E31" s="357"/>
      <c r="F31" s="42"/>
      <c r="G31" s="42"/>
      <c r="H31" s="26"/>
      <c r="I31" s="51" t="s">
        <v>77</v>
      </c>
      <c r="J31" s="67">
        <v>19</v>
      </c>
      <c r="K31" s="79"/>
      <c r="L31" s="67"/>
      <c r="M31" s="67">
        <v>19</v>
      </c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</row>
    <row r="32" spans="1:26" x14ac:dyDescent="0.2">
      <c r="A32" s="51" t="s">
        <v>37</v>
      </c>
      <c r="B32" s="48" t="s">
        <v>4</v>
      </c>
      <c r="C32" s="65">
        <v>1</v>
      </c>
      <c r="D32" s="483"/>
      <c r="E32" s="53">
        <f t="shared" ref="E32:E34" si="4">ROUND(D32*C32,2)</f>
        <v>0</v>
      </c>
      <c r="F32" s="180"/>
      <c r="G32" s="180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</row>
    <row r="33" spans="1:26" x14ac:dyDescent="0.2">
      <c r="A33" s="51" t="s">
        <v>41</v>
      </c>
      <c r="B33" s="48" t="s">
        <v>18</v>
      </c>
      <c r="C33" s="58">
        <v>0.4</v>
      </c>
      <c r="D33" s="54">
        <f>E32</f>
        <v>0</v>
      </c>
      <c r="E33" s="53">
        <f t="shared" si="4"/>
        <v>0</v>
      </c>
      <c r="F33" s="180"/>
      <c r="G33" s="180"/>
      <c r="H33" s="26"/>
      <c r="I33" s="85" t="s">
        <v>79</v>
      </c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</row>
    <row r="34" spans="1:26" x14ac:dyDescent="0.2">
      <c r="A34" s="51" t="s">
        <v>43</v>
      </c>
      <c r="B34" s="48" t="s">
        <v>18</v>
      </c>
      <c r="C34" s="58">
        <v>0</v>
      </c>
      <c r="D34" s="54">
        <f>J26</f>
        <v>0</v>
      </c>
      <c r="E34" s="53">
        <f t="shared" si="4"/>
        <v>0</v>
      </c>
      <c r="F34" s="180"/>
      <c r="G34" s="180"/>
      <c r="H34" s="26"/>
      <c r="I34" s="51" t="s">
        <v>81</v>
      </c>
      <c r="J34" s="78"/>
      <c r="K34" s="79"/>
      <c r="L34" s="67"/>
      <c r="M34" s="67">
        <v>1768.97</v>
      </c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</row>
    <row r="35" spans="1:26" x14ac:dyDescent="0.2">
      <c r="A35" s="51" t="s">
        <v>47</v>
      </c>
      <c r="B35" s="48" t="s">
        <v>18</v>
      </c>
      <c r="C35" s="52">
        <v>1</v>
      </c>
      <c r="D35" s="481"/>
      <c r="E35" s="54">
        <f>ROUND(C35*D35,2)</f>
        <v>0</v>
      </c>
      <c r="F35" s="180"/>
      <c r="G35" s="180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</row>
    <row r="36" spans="1:26" x14ac:dyDescent="0.2">
      <c r="A36" s="51" t="s">
        <v>49</v>
      </c>
      <c r="B36" s="48" t="s">
        <v>4</v>
      </c>
      <c r="C36" s="65">
        <v>1</v>
      </c>
      <c r="D36" s="483"/>
      <c r="E36" s="53">
        <f>ROUND(D36*C36,2)</f>
        <v>0</v>
      </c>
      <c r="F36" s="180"/>
      <c r="G36" s="180"/>
      <c r="H36" s="26"/>
      <c r="I36" s="85" t="s">
        <v>82</v>
      </c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</row>
    <row r="37" spans="1:26" x14ac:dyDescent="0.2">
      <c r="A37" s="51" t="s">
        <v>51</v>
      </c>
      <c r="B37" s="48" t="s">
        <v>18</v>
      </c>
      <c r="C37" s="65"/>
      <c r="D37" s="54">
        <f>(E32+E33)*4/25.25</f>
        <v>0</v>
      </c>
      <c r="E37" s="53">
        <f t="shared" ref="E37:E38" si="5">D37</f>
        <v>0</v>
      </c>
      <c r="F37" s="180"/>
      <c r="G37" s="180"/>
      <c r="H37" s="26"/>
      <c r="I37" s="51" t="s">
        <v>83</v>
      </c>
      <c r="J37" s="78"/>
      <c r="K37" s="79"/>
      <c r="L37" s="67"/>
      <c r="M37" s="67">
        <v>2531</v>
      </c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</row>
    <row r="38" spans="1:26" x14ac:dyDescent="0.2">
      <c r="A38" s="51" t="s">
        <v>52</v>
      </c>
      <c r="B38" s="48" t="s">
        <v>18</v>
      </c>
      <c r="C38" s="65"/>
      <c r="D38" s="54">
        <f>(E32+E33)/220*8*2*10/12</f>
        <v>0</v>
      </c>
      <c r="E38" s="53">
        <f t="shared" si="5"/>
        <v>0</v>
      </c>
      <c r="F38" s="180"/>
      <c r="G38" s="180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</row>
    <row r="39" spans="1:26" ht="24" x14ac:dyDescent="0.2">
      <c r="A39" s="51" t="s">
        <v>53</v>
      </c>
      <c r="B39" s="48" t="s">
        <v>88</v>
      </c>
      <c r="C39" s="58">
        <f>'ENCARGOS SOCIAIS'!D52</f>
        <v>0.73832153777777787</v>
      </c>
      <c r="D39" s="53">
        <f>SUM(E32,E33,E34)</f>
        <v>0</v>
      </c>
      <c r="E39" s="53">
        <f>ROUND(D39*C39,2)</f>
        <v>0</v>
      </c>
      <c r="F39" s="180"/>
      <c r="G39" s="180"/>
      <c r="H39" s="26"/>
      <c r="I39" s="85" t="s">
        <v>84</v>
      </c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</row>
    <row r="40" spans="1:26" x14ac:dyDescent="0.2">
      <c r="A40" s="362" t="s">
        <v>421</v>
      </c>
      <c r="B40" s="349"/>
      <c r="C40" s="349"/>
      <c r="D40" s="349"/>
      <c r="E40" s="350"/>
      <c r="F40" s="42"/>
      <c r="G40" s="42"/>
      <c r="H40" s="26"/>
      <c r="I40" s="51" t="s">
        <v>85</v>
      </c>
      <c r="J40" s="78"/>
      <c r="K40" s="79"/>
      <c r="L40" s="67"/>
      <c r="M40" s="67">
        <v>1620.64</v>
      </c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</row>
    <row r="41" spans="1:26" x14ac:dyDescent="0.2">
      <c r="A41" s="51" t="s">
        <v>56</v>
      </c>
      <c r="B41" s="48" t="s">
        <v>57</v>
      </c>
      <c r="C41" s="65">
        <v>0.5</v>
      </c>
      <c r="D41" s="481"/>
      <c r="E41" s="53">
        <f t="shared" ref="E41:E47" si="6">ROUND(D41*C41,2)</f>
        <v>0</v>
      </c>
      <c r="F41" s="180"/>
      <c r="G41" s="182">
        <v>66.040000000000006</v>
      </c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</row>
    <row r="42" spans="1:26" x14ac:dyDescent="0.2">
      <c r="A42" s="51" t="s">
        <v>59</v>
      </c>
      <c r="B42" s="48" t="s">
        <v>57</v>
      </c>
      <c r="C42" s="65">
        <v>0.5</v>
      </c>
      <c r="D42" s="481"/>
      <c r="E42" s="53">
        <f t="shared" si="6"/>
        <v>0</v>
      </c>
      <c r="F42" s="180"/>
      <c r="G42" s="182">
        <v>62.04</v>
      </c>
      <c r="H42" s="26"/>
      <c r="I42" s="85" t="s">
        <v>86</v>
      </c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</row>
    <row r="43" spans="1:26" x14ac:dyDescent="0.2">
      <c r="A43" s="51" t="s">
        <v>61</v>
      </c>
      <c r="B43" s="48" t="s">
        <v>57</v>
      </c>
      <c r="C43" s="65">
        <v>0.25</v>
      </c>
      <c r="D43" s="481"/>
      <c r="E43" s="53">
        <f t="shared" si="6"/>
        <v>0</v>
      </c>
      <c r="F43" s="180"/>
      <c r="G43" s="182">
        <v>8.56</v>
      </c>
      <c r="H43" s="26"/>
      <c r="I43" s="51" t="s">
        <v>87</v>
      </c>
      <c r="J43" s="78"/>
      <c r="K43" s="79"/>
      <c r="L43" s="67"/>
      <c r="M43" s="67">
        <v>1577.94</v>
      </c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</row>
    <row r="44" spans="1:26" x14ac:dyDescent="0.2">
      <c r="A44" s="51" t="s">
        <v>63</v>
      </c>
      <c r="B44" s="48" t="s">
        <v>57</v>
      </c>
      <c r="C44" s="65">
        <v>0.41670000000000001</v>
      </c>
      <c r="D44" s="481"/>
      <c r="E44" s="53">
        <f t="shared" si="6"/>
        <v>0</v>
      </c>
      <c r="F44" s="180"/>
      <c r="G44" s="182">
        <v>55.16</v>
      </c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</row>
    <row r="45" spans="1:26" x14ac:dyDescent="0.2">
      <c r="A45" s="51" t="s">
        <v>65</v>
      </c>
      <c r="B45" s="48" t="s">
        <v>57</v>
      </c>
      <c r="C45" s="65">
        <v>0.25</v>
      </c>
      <c r="D45" s="481"/>
      <c r="E45" s="53">
        <f t="shared" si="6"/>
        <v>0</v>
      </c>
      <c r="F45" s="180"/>
      <c r="G45" s="182">
        <v>10.67</v>
      </c>
      <c r="H45" s="26"/>
      <c r="I45" s="85" t="s">
        <v>89</v>
      </c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</row>
    <row r="46" spans="1:26" x14ac:dyDescent="0.2">
      <c r="A46" s="51" t="s">
        <v>66</v>
      </c>
      <c r="B46" s="48" t="s">
        <v>57</v>
      </c>
      <c r="C46" s="65">
        <v>8.3299999999999999E-2</v>
      </c>
      <c r="D46" s="481"/>
      <c r="E46" s="53">
        <f t="shared" si="6"/>
        <v>0</v>
      </c>
      <c r="F46" s="180"/>
      <c r="G46" s="182">
        <v>22.9</v>
      </c>
      <c r="H46" s="26"/>
      <c r="I46" s="51" t="s">
        <v>90</v>
      </c>
      <c r="J46" s="78"/>
      <c r="K46" s="79"/>
      <c r="L46" s="67"/>
      <c r="M46" s="67">
        <v>1746.37</v>
      </c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</row>
    <row r="47" spans="1:26" x14ac:dyDescent="0.2">
      <c r="A47" s="51" t="s">
        <v>67</v>
      </c>
      <c r="B47" s="48" t="s">
        <v>57</v>
      </c>
      <c r="C47" s="65">
        <v>2</v>
      </c>
      <c r="D47" s="481"/>
      <c r="E47" s="53">
        <f t="shared" si="6"/>
        <v>0</v>
      </c>
      <c r="F47" s="180"/>
      <c r="G47" s="182">
        <v>16.48</v>
      </c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</row>
    <row r="48" spans="1:26" x14ac:dyDescent="0.2">
      <c r="A48" s="359"/>
      <c r="B48" s="346"/>
      <c r="C48" s="346"/>
      <c r="D48" s="346"/>
      <c r="E48" s="347"/>
      <c r="F48" s="86"/>
      <c r="G48" s="86"/>
      <c r="H48" s="26"/>
      <c r="I48" s="85" t="s">
        <v>91</v>
      </c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</row>
    <row r="49" spans="1:26" x14ac:dyDescent="0.2">
      <c r="A49" s="345" t="s">
        <v>76</v>
      </c>
      <c r="B49" s="346"/>
      <c r="C49" s="346"/>
      <c r="D49" s="347"/>
      <c r="E49" s="183">
        <f>SUM(E41:E47,E32:E39)</f>
        <v>0</v>
      </c>
      <c r="F49" s="184"/>
      <c r="G49" s="184"/>
      <c r="H49" s="26"/>
      <c r="I49" s="51" t="s">
        <v>92</v>
      </c>
      <c r="J49" s="78"/>
      <c r="K49" s="79"/>
      <c r="L49" s="67"/>
      <c r="M49" s="67">
        <v>1571.44</v>
      </c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</row>
    <row r="50" spans="1:26" x14ac:dyDescent="0.2">
      <c r="A50" s="345" t="s">
        <v>94</v>
      </c>
      <c r="B50" s="346"/>
      <c r="C50" s="346"/>
      <c r="D50" s="347"/>
      <c r="E50" s="82">
        <v>1</v>
      </c>
      <c r="F50" s="132"/>
      <c r="G50" s="132"/>
      <c r="H50" s="26"/>
      <c r="I50" s="185" t="s">
        <v>93</v>
      </c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84">
        <v>3000</v>
      </c>
      <c r="V50" s="84"/>
      <c r="W50" s="84">
        <f>U50+(U50*78.56%)</f>
        <v>5356.8</v>
      </c>
      <c r="X50" s="84"/>
      <c r="Y50" s="26"/>
      <c r="Z50" s="26"/>
    </row>
    <row r="51" spans="1:26" x14ac:dyDescent="0.2">
      <c r="A51" s="345" t="s">
        <v>78</v>
      </c>
      <c r="B51" s="346"/>
      <c r="C51" s="346"/>
      <c r="D51" s="347"/>
      <c r="E51" s="183">
        <f>ROUND(E49*E50,2)</f>
        <v>0</v>
      </c>
      <c r="F51" s="184"/>
      <c r="G51" s="184"/>
      <c r="H51" s="26"/>
      <c r="I51" s="186" t="s">
        <v>95</v>
      </c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84">
        <f>E50*U50</f>
        <v>3000</v>
      </c>
      <c r="V51" s="84">
        <f>E51-U51</f>
        <v>-3000</v>
      </c>
      <c r="W51" s="84">
        <f>E50*W50</f>
        <v>5356.8</v>
      </c>
      <c r="X51" s="84">
        <f>E51-W51</f>
        <v>-5356.8</v>
      </c>
      <c r="Y51" s="26"/>
      <c r="Z51" s="26"/>
    </row>
    <row r="52" spans="1:26" x14ac:dyDescent="0.2">
      <c r="A52" s="363"/>
      <c r="B52" s="346"/>
      <c r="C52" s="346"/>
      <c r="D52" s="346"/>
      <c r="E52" s="347"/>
      <c r="F52" s="187"/>
      <c r="G52" s="187"/>
      <c r="H52" s="26"/>
      <c r="I52" s="188" t="s">
        <v>96</v>
      </c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</row>
    <row r="53" spans="1:26" x14ac:dyDescent="0.2">
      <c r="A53" s="352" t="s">
        <v>634</v>
      </c>
      <c r="B53" s="346"/>
      <c r="C53" s="346"/>
      <c r="D53" s="346"/>
      <c r="E53" s="347"/>
      <c r="F53" s="189"/>
      <c r="G53" s="189"/>
      <c r="H53" s="26"/>
      <c r="I53" s="188" t="s">
        <v>97</v>
      </c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</row>
    <row r="54" spans="1:26" x14ac:dyDescent="0.2">
      <c r="A54" s="355" t="s">
        <v>203</v>
      </c>
      <c r="B54" s="346"/>
      <c r="C54" s="346"/>
      <c r="D54" s="346"/>
      <c r="E54" s="347"/>
      <c r="F54" s="42"/>
      <c r="G54" s="42"/>
      <c r="H54" s="26"/>
      <c r="I54" s="188" t="s">
        <v>99</v>
      </c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</row>
    <row r="55" spans="1:26" x14ac:dyDescent="0.2">
      <c r="A55" s="48" t="s">
        <v>2</v>
      </c>
      <c r="B55" s="46" t="s">
        <v>34</v>
      </c>
      <c r="C55" s="90"/>
      <c r="D55" s="46" t="s">
        <v>117</v>
      </c>
      <c r="E55" s="90"/>
      <c r="F55" s="47"/>
      <c r="G55" s="47"/>
      <c r="H55" s="26"/>
      <c r="I55" s="190" t="s">
        <v>100</v>
      </c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/>
    </row>
    <row r="56" spans="1:26" x14ac:dyDescent="0.2">
      <c r="A56" s="51" t="s">
        <v>119</v>
      </c>
      <c r="B56" s="46" t="s">
        <v>120</v>
      </c>
      <c r="C56" s="90"/>
      <c r="D56" s="171">
        <f>ruas/1000</f>
        <v>56.827819999999988</v>
      </c>
      <c r="E56" s="92"/>
      <c r="F56" s="93"/>
      <c r="G56" s="93"/>
      <c r="H56" s="26"/>
      <c r="I56" s="188" t="s">
        <v>101</v>
      </c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</row>
    <row r="57" spans="1:26" x14ac:dyDescent="0.2">
      <c r="A57" s="51" t="s">
        <v>122</v>
      </c>
      <c r="B57" s="46" t="s">
        <v>123</v>
      </c>
      <c r="C57" s="90"/>
      <c r="D57" s="103">
        <v>25.25</v>
      </c>
      <c r="E57" s="92"/>
      <c r="F57" s="93"/>
      <c r="G57" s="93"/>
      <c r="H57" s="26"/>
      <c r="I57" s="191">
        <v>39</v>
      </c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</row>
    <row r="58" spans="1:26" x14ac:dyDescent="0.2">
      <c r="A58" s="51" t="s">
        <v>124</v>
      </c>
      <c r="B58" s="46" t="s">
        <v>120</v>
      </c>
      <c r="C58" s="90"/>
      <c r="D58" s="103">
        <f>D56*D57</f>
        <v>1434.9024549999997</v>
      </c>
      <c r="E58" s="92"/>
      <c r="F58" s="93"/>
      <c r="G58" s="93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</row>
    <row r="59" spans="1:26" x14ac:dyDescent="0.2">
      <c r="A59" s="51" t="s">
        <v>126</v>
      </c>
      <c r="B59" s="46" t="s">
        <v>127</v>
      </c>
      <c r="C59" s="90"/>
      <c r="D59" s="172">
        <v>3</v>
      </c>
      <c r="E59" s="94"/>
      <c r="F59" s="95"/>
      <c r="G59" s="95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</row>
    <row r="60" spans="1:26" x14ac:dyDescent="0.2">
      <c r="A60" s="99" t="s">
        <v>422</v>
      </c>
      <c r="B60" s="46" t="s">
        <v>129</v>
      </c>
      <c r="C60" s="90"/>
      <c r="D60" s="172">
        <f>D58/D59</f>
        <v>478.30081833333321</v>
      </c>
      <c r="E60" s="94"/>
      <c r="F60" s="95"/>
      <c r="G60" s="95"/>
      <c r="H60" s="26"/>
      <c r="I60" s="358" t="s">
        <v>102</v>
      </c>
      <c r="J60" s="346"/>
      <c r="K60" s="346"/>
      <c r="L60" s="346"/>
      <c r="M60" s="346"/>
      <c r="N60" s="346"/>
      <c r="O60" s="346"/>
      <c r="P60" s="346"/>
      <c r="Q60" s="346"/>
      <c r="R60" s="347"/>
      <c r="S60" s="26"/>
      <c r="T60" s="26"/>
      <c r="U60" s="26"/>
      <c r="V60" s="26"/>
      <c r="W60" s="26"/>
      <c r="X60" s="26"/>
      <c r="Y60" s="26"/>
      <c r="Z60" s="26"/>
    </row>
    <row r="61" spans="1:26" x14ac:dyDescent="0.2">
      <c r="A61" s="355" t="s">
        <v>423</v>
      </c>
      <c r="B61" s="346"/>
      <c r="C61" s="346"/>
      <c r="D61" s="346"/>
      <c r="E61" s="347"/>
      <c r="F61" s="42"/>
      <c r="G61" s="42"/>
      <c r="H61" s="26"/>
      <c r="I61" s="96" t="s">
        <v>103</v>
      </c>
      <c r="J61" s="97">
        <v>2011</v>
      </c>
      <c r="K61" s="97">
        <v>2012</v>
      </c>
      <c r="L61" s="97">
        <v>2013</v>
      </c>
      <c r="M61" s="97">
        <v>2014</v>
      </c>
      <c r="N61" s="97">
        <v>2015</v>
      </c>
      <c r="O61" s="97">
        <v>2016</v>
      </c>
      <c r="P61" s="97">
        <v>2017</v>
      </c>
      <c r="Q61" s="97">
        <v>2018</v>
      </c>
      <c r="R61" s="98">
        <v>2019</v>
      </c>
      <c r="S61" s="26"/>
      <c r="T61" s="26"/>
      <c r="U61" s="26"/>
      <c r="V61" s="26"/>
      <c r="W61" s="26"/>
      <c r="X61" s="26"/>
      <c r="Y61" s="26"/>
      <c r="Z61" s="26"/>
    </row>
    <row r="62" spans="1:26" x14ac:dyDescent="0.2">
      <c r="A62" s="48" t="s">
        <v>2</v>
      </c>
      <c r="B62" s="46" t="s">
        <v>34</v>
      </c>
      <c r="C62" s="90"/>
      <c r="D62" s="46" t="s">
        <v>117</v>
      </c>
      <c r="E62" s="90"/>
      <c r="F62" s="47"/>
      <c r="G62" s="47"/>
      <c r="H62" s="26"/>
      <c r="I62" s="100" t="s">
        <v>104</v>
      </c>
      <c r="J62" s="101">
        <v>8.6E-3</v>
      </c>
      <c r="K62" s="97">
        <v>2012</v>
      </c>
      <c r="L62" s="97">
        <v>2013</v>
      </c>
      <c r="M62" s="97">
        <v>2014</v>
      </c>
      <c r="N62" s="101">
        <v>9.4000000000000004E-3</v>
      </c>
      <c r="O62" s="101">
        <v>1.06E-2</v>
      </c>
      <c r="P62" s="101">
        <v>1.09E-2</v>
      </c>
      <c r="Q62" s="101">
        <v>5.7999999999999996E-3</v>
      </c>
      <c r="R62" s="101">
        <v>5.4000000000000003E-3</v>
      </c>
      <c r="S62" s="26"/>
      <c r="T62" s="26"/>
      <c r="U62" s="26"/>
      <c r="V62" s="26"/>
      <c r="W62" s="26"/>
      <c r="X62" s="26"/>
      <c r="Y62" s="26"/>
      <c r="Z62" s="26"/>
    </row>
    <row r="63" spans="1:26" x14ac:dyDescent="0.2">
      <c r="A63" s="51" t="s">
        <v>119</v>
      </c>
      <c r="B63" s="46" t="s">
        <v>120</v>
      </c>
      <c r="C63" s="90"/>
      <c r="D63" s="103">
        <f>D56*0.4</f>
        <v>22.731127999999998</v>
      </c>
      <c r="E63" s="92"/>
      <c r="F63" s="93"/>
      <c r="G63" s="93"/>
      <c r="H63" s="26"/>
      <c r="I63" s="96" t="s">
        <v>105</v>
      </c>
      <c r="J63" s="102">
        <v>8.3999999999999995E-3</v>
      </c>
      <c r="K63" s="101">
        <v>8.8999999999999999E-3</v>
      </c>
      <c r="L63" s="101">
        <v>6.0000000000000001E-3</v>
      </c>
      <c r="M63" s="101">
        <v>8.5000000000000006E-3</v>
      </c>
      <c r="N63" s="102">
        <v>8.2000000000000007E-3</v>
      </c>
      <c r="O63" s="102">
        <v>0.01</v>
      </c>
      <c r="P63" s="102">
        <v>8.6999999999999994E-3</v>
      </c>
      <c r="Q63" s="102">
        <v>4.7000000000000002E-3</v>
      </c>
      <c r="R63" s="102">
        <v>4.8999999999999998E-3</v>
      </c>
      <c r="S63" s="26"/>
      <c r="T63" s="26"/>
      <c r="U63" s="26"/>
      <c r="V63" s="26"/>
      <c r="W63" s="26"/>
      <c r="X63" s="26"/>
      <c r="Y63" s="26"/>
      <c r="Z63" s="26"/>
    </row>
    <row r="64" spans="1:26" x14ac:dyDescent="0.2">
      <c r="A64" s="51" t="s">
        <v>122</v>
      </c>
      <c r="B64" s="46" t="s">
        <v>123</v>
      </c>
      <c r="C64" s="90"/>
      <c r="D64" s="103">
        <v>25.25</v>
      </c>
      <c r="E64" s="92"/>
      <c r="F64" s="93"/>
      <c r="G64" s="93"/>
      <c r="H64" s="26"/>
      <c r="I64" s="100" t="s">
        <v>106</v>
      </c>
      <c r="J64" s="101">
        <v>9.1999999999999998E-3</v>
      </c>
      <c r="K64" s="102">
        <v>7.4999999999999997E-3</v>
      </c>
      <c r="L64" s="102">
        <v>4.8999999999999998E-3</v>
      </c>
      <c r="M64" s="102">
        <v>7.9000000000000008E-3</v>
      </c>
      <c r="N64" s="101">
        <v>1.04E-2</v>
      </c>
      <c r="O64" s="101">
        <v>1.1599999999999999E-2</v>
      </c>
      <c r="P64" s="101">
        <v>1.0500000000000001E-2</v>
      </c>
      <c r="Q64" s="101">
        <v>5.3E-3</v>
      </c>
      <c r="R64" s="101">
        <v>4.7000000000000002E-3</v>
      </c>
      <c r="S64" s="26"/>
      <c r="T64" s="26"/>
      <c r="U64" s="26"/>
      <c r="V64" s="26"/>
      <c r="W64" s="26"/>
      <c r="X64" s="26"/>
      <c r="Y64" s="26"/>
      <c r="Z64" s="26"/>
    </row>
    <row r="65" spans="1:26" x14ac:dyDescent="0.2">
      <c r="A65" s="51" t="s">
        <v>124</v>
      </c>
      <c r="B65" s="46" t="s">
        <v>120</v>
      </c>
      <c r="C65" s="90"/>
      <c r="D65" s="103">
        <f>D63*D64</f>
        <v>573.96098199999994</v>
      </c>
      <c r="E65" s="92"/>
      <c r="F65" s="93"/>
      <c r="G65" s="93"/>
      <c r="H65" s="26"/>
      <c r="I65" s="96" t="s">
        <v>107</v>
      </c>
      <c r="J65" s="102">
        <v>8.3999999999999995E-3</v>
      </c>
      <c r="K65" s="101">
        <v>8.2000000000000007E-3</v>
      </c>
      <c r="L65" s="101">
        <v>5.4999999999999997E-3</v>
      </c>
      <c r="M65" s="101">
        <v>7.7000000000000002E-3</v>
      </c>
      <c r="N65" s="102">
        <v>9.4999999999999998E-3</v>
      </c>
      <c r="O65" s="102">
        <v>1.06E-2</v>
      </c>
      <c r="P65" s="102">
        <v>7.9000000000000008E-3</v>
      </c>
      <c r="Q65" s="102">
        <v>5.1999999999999998E-3</v>
      </c>
      <c r="R65" s="102">
        <v>5.1999999999999998E-3</v>
      </c>
      <c r="S65" s="26"/>
      <c r="T65" s="26"/>
      <c r="U65" s="26"/>
      <c r="V65" s="26"/>
      <c r="W65" s="26"/>
      <c r="X65" s="26"/>
      <c r="Y65" s="26"/>
      <c r="Z65" s="26"/>
    </row>
    <row r="66" spans="1:26" x14ac:dyDescent="0.2">
      <c r="A66" s="51" t="s">
        <v>126</v>
      </c>
      <c r="B66" s="46" t="s">
        <v>127</v>
      </c>
      <c r="C66" s="90"/>
      <c r="D66" s="172">
        <v>0.56000000000000005</v>
      </c>
      <c r="E66" s="94"/>
      <c r="F66" s="95"/>
      <c r="G66" s="95"/>
      <c r="H66" s="26"/>
      <c r="I66" s="100" t="s">
        <v>108</v>
      </c>
      <c r="J66" s="101">
        <v>9.9000000000000008E-3</v>
      </c>
      <c r="K66" s="102">
        <v>7.1000000000000004E-3</v>
      </c>
      <c r="L66" s="102">
        <v>6.1000000000000004E-3</v>
      </c>
      <c r="M66" s="102">
        <v>8.2000000000000007E-3</v>
      </c>
      <c r="N66" s="101">
        <v>9.9000000000000008E-3</v>
      </c>
      <c r="O66" s="101">
        <v>1.11E-2</v>
      </c>
      <c r="P66" s="101">
        <v>9.2999999999999992E-3</v>
      </c>
      <c r="Q66" s="101">
        <v>5.1999999999999998E-3</v>
      </c>
      <c r="R66" s="101">
        <v>5.4000000000000003E-3</v>
      </c>
      <c r="S66" s="26"/>
      <c r="T66" s="26"/>
      <c r="U66" s="26"/>
      <c r="V66" s="26"/>
      <c r="W66" s="26"/>
      <c r="X66" s="26"/>
      <c r="Y66" s="26"/>
      <c r="Z66" s="26"/>
    </row>
    <row r="67" spans="1:26" x14ac:dyDescent="0.2">
      <c r="A67" s="99" t="s">
        <v>422</v>
      </c>
      <c r="B67" s="46" t="s">
        <v>129</v>
      </c>
      <c r="C67" s="90"/>
      <c r="D67" s="172">
        <f>D65*D66</f>
        <v>321.41814992000002</v>
      </c>
      <c r="E67" s="94"/>
      <c r="F67" s="95"/>
      <c r="G67" s="95"/>
      <c r="H67" s="26"/>
      <c r="I67" s="96" t="s">
        <v>109</v>
      </c>
      <c r="J67" s="102">
        <v>9.5999999999999992E-3</v>
      </c>
      <c r="K67" s="101">
        <v>7.4000000000000003E-3</v>
      </c>
      <c r="L67" s="101">
        <v>6.0000000000000001E-3</v>
      </c>
      <c r="M67" s="101">
        <v>8.6999999999999994E-3</v>
      </c>
      <c r="N67" s="102">
        <v>1.0699999999999999E-2</v>
      </c>
      <c r="O67" s="102">
        <v>1.1599999999999999E-2</v>
      </c>
      <c r="P67" s="102">
        <v>8.0999999999999996E-3</v>
      </c>
      <c r="Q67" s="102">
        <v>5.1999999999999998E-3</v>
      </c>
      <c r="R67" s="102">
        <v>4.7000000000000002E-3</v>
      </c>
      <c r="S67" s="26"/>
      <c r="T67" s="26"/>
      <c r="U67" s="26"/>
      <c r="V67" s="26"/>
      <c r="W67" s="26"/>
      <c r="X67" s="26"/>
      <c r="Y67" s="26"/>
      <c r="Z67" s="26"/>
    </row>
    <row r="68" spans="1:26" x14ac:dyDescent="0.2">
      <c r="A68" s="355" t="s">
        <v>166</v>
      </c>
      <c r="B68" s="346"/>
      <c r="C68" s="346"/>
      <c r="D68" s="346"/>
      <c r="E68" s="347"/>
      <c r="F68" s="42"/>
      <c r="G68" s="42"/>
      <c r="H68" s="26"/>
      <c r="I68" s="100" t="s">
        <v>110</v>
      </c>
      <c r="J68" s="101">
        <v>9.7000000000000003E-3</v>
      </c>
      <c r="K68" s="102">
        <v>6.4000000000000003E-3</v>
      </c>
      <c r="L68" s="102">
        <v>6.1000000000000004E-3</v>
      </c>
      <c r="M68" s="102">
        <v>8.2000000000000007E-3</v>
      </c>
      <c r="N68" s="101">
        <v>1.18E-2</v>
      </c>
      <c r="O68" s="101">
        <v>1.11E-2</v>
      </c>
      <c r="P68" s="101">
        <v>8.0000000000000002E-3</v>
      </c>
      <c r="Q68" s="101">
        <v>5.4000000000000003E-3</v>
      </c>
      <c r="R68" s="101">
        <v>5.0000000000000001E-3</v>
      </c>
      <c r="S68" s="26"/>
      <c r="T68" s="26"/>
      <c r="U68" s="26"/>
      <c r="V68" s="26"/>
      <c r="W68" s="26"/>
      <c r="X68" s="26"/>
      <c r="Y68" s="26"/>
      <c r="Z68" s="26"/>
    </row>
    <row r="69" spans="1:26" x14ac:dyDescent="0.2">
      <c r="A69" s="48" t="s">
        <v>2</v>
      </c>
      <c r="B69" s="46" t="s">
        <v>34</v>
      </c>
      <c r="C69" s="90"/>
      <c r="D69" s="46" t="s">
        <v>117</v>
      </c>
      <c r="E69" s="90"/>
      <c r="F69" s="47"/>
      <c r="G69" s="47"/>
      <c r="H69" s="26"/>
      <c r="I69" s="96" t="s">
        <v>111</v>
      </c>
      <c r="J69" s="102">
        <v>1.0699999999999999E-2</v>
      </c>
      <c r="K69" s="101">
        <v>6.7999999999999996E-3</v>
      </c>
      <c r="L69" s="101">
        <v>7.1999999999999998E-3</v>
      </c>
      <c r="M69" s="101">
        <v>9.4999999999999998E-3</v>
      </c>
      <c r="N69" s="102">
        <v>1.11E-2</v>
      </c>
      <c r="O69" s="102">
        <v>1.2200000000000001E-2</v>
      </c>
      <c r="P69" s="102">
        <v>8.0000000000000002E-3</v>
      </c>
      <c r="Q69" s="102">
        <v>5.0000000000000001E-3</v>
      </c>
      <c r="R69" s="104">
        <v>5.0000000000000001E-3</v>
      </c>
      <c r="S69" s="26"/>
      <c r="T69" s="26"/>
      <c r="U69" s="26"/>
      <c r="V69" s="26"/>
      <c r="W69" s="26"/>
      <c r="X69" s="26"/>
      <c r="Y69" s="26"/>
      <c r="Z69" s="26"/>
    </row>
    <row r="70" spans="1:26" x14ac:dyDescent="0.2">
      <c r="A70" s="51" t="s">
        <v>133</v>
      </c>
      <c r="B70" s="46" t="s">
        <v>134</v>
      </c>
      <c r="C70" s="90"/>
      <c r="D70" s="103">
        <v>48</v>
      </c>
      <c r="E70" s="105"/>
      <c r="F70" s="106"/>
      <c r="G70" s="106"/>
      <c r="H70" s="26"/>
      <c r="I70" s="26"/>
      <c r="J70" s="26"/>
      <c r="K70" s="102">
        <v>6.8999999999999999E-3</v>
      </c>
      <c r="L70" s="102">
        <v>7.1000000000000004E-3</v>
      </c>
      <c r="M70" s="102">
        <v>8.6999999999999994E-3</v>
      </c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  <c r="Z70" s="26"/>
    </row>
    <row r="71" spans="1:26" x14ac:dyDescent="0.2">
      <c r="A71" s="51" t="s">
        <v>136</v>
      </c>
      <c r="B71" s="46" t="s">
        <v>137</v>
      </c>
      <c r="C71" s="90"/>
      <c r="D71" s="103">
        <v>1</v>
      </c>
      <c r="E71" s="105"/>
      <c r="F71" s="106"/>
      <c r="G71" s="106"/>
      <c r="H71" s="26"/>
      <c r="I71" s="26"/>
      <c r="J71" s="26"/>
      <c r="K71" s="26"/>
      <c r="L71" s="26"/>
      <c r="M71" s="26"/>
      <c r="N71" s="26"/>
      <c r="O71" s="26"/>
      <c r="P71" s="26"/>
      <c r="Q71" s="26"/>
      <c r="R71" s="26"/>
      <c r="S71" s="26"/>
      <c r="T71" s="26"/>
      <c r="U71" s="26"/>
      <c r="V71" s="26"/>
      <c r="W71" s="26"/>
      <c r="X71" s="26"/>
      <c r="Y71" s="26"/>
      <c r="Z71" s="26"/>
    </row>
    <row r="72" spans="1:26" x14ac:dyDescent="0.2">
      <c r="A72" s="51" t="s">
        <v>139</v>
      </c>
      <c r="B72" s="46" t="s">
        <v>134</v>
      </c>
      <c r="C72" s="90"/>
      <c r="D72" s="103">
        <v>48</v>
      </c>
      <c r="E72" s="105"/>
      <c r="F72" s="106"/>
      <c r="G72" s="106"/>
      <c r="H72" s="26"/>
      <c r="I72" s="26"/>
      <c r="J72" s="26"/>
      <c r="K72" s="26"/>
      <c r="L72" s="26"/>
      <c r="M72" s="26"/>
      <c r="N72" s="26"/>
      <c r="O72" s="26"/>
      <c r="P72" s="26"/>
      <c r="Q72" s="26"/>
      <c r="R72" s="26"/>
      <c r="S72" s="26"/>
      <c r="T72" s="26"/>
      <c r="U72" s="26"/>
      <c r="V72" s="26"/>
      <c r="W72" s="26"/>
      <c r="X72" s="26"/>
      <c r="Y72" s="26"/>
      <c r="Z72" s="26"/>
    </row>
    <row r="73" spans="1:26" x14ac:dyDescent="0.2">
      <c r="A73" s="51" t="s">
        <v>141</v>
      </c>
      <c r="B73" s="46" t="s">
        <v>142</v>
      </c>
      <c r="C73" s="90"/>
      <c r="D73" s="107">
        <v>0.2</v>
      </c>
      <c r="E73" s="108"/>
      <c r="F73" s="109"/>
      <c r="G73" s="109"/>
      <c r="H73" s="26"/>
      <c r="I73" s="28"/>
      <c r="J73" s="26"/>
      <c r="K73" s="26"/>
      <c r="L73" s="26"/>
      <c r="M73" s="26"/>
      <c r="N73" s="26"/>
      <c r="O73" s="26"/>
      <c r="P73" s="26"/>
      <c r="Q73" s="26"/>
      <c r="R73" s="26"/>
      <c r="S73" s="26"/>
      <c r="T73" s="26"/>
      <c r="U73" s="26"/>
      <c r="V73" s="26"/>
      <c r="W73" s="26"/>
      <c r="X73" s="26"/>
      <c r="Y73" s="26"/>
      <c r="Z73" s="26"/>
    </row>
    <row r="74" spans="1:26" x14ac:dyDescent="0.2">
      <c r="A74" s="51" t="s">
        <v>144</v>
      </c>
      <c r="B74" s="46" t="s">
        <v>142</v>
      </c>
      <c r="C74" s="90"/>
      <c r="D74" s="107">
        <v>0.8</v>
      </c>
      <c r="E74" s="108"/>
      <c r="F74" s="109"/>
      <c r="G74" s="109"/>
      <c r="H74" s="26"/>
      <c r="I74" s="26"/>
      <c r="J74" s="26"/>
      <c r="K74" s="26"/>
      <c r="L74" s="26"/>
      <c r="M74" s="26"/>
      <c r="N74" s="26"/>
      <c r="O74" s="26"/>
      <c r="P74" s="26"/>
      <c r="Q74" s="26"/>
      <c r="R74" s="26"/>
      <c r="S74" s="26"/>
      <c r="T74" s="26"/>
      <c r="U74" s="26"/>
      <c r="V74" s="26"/>
      <c r="W74" s="26"/>
      <c r="X74" s="26"/>
      <c r="Y74" s="26"/>
      <c r="Z74" s="26"/>
    </row>
    <row r="75" spans="1:26" x14ac:dyDescent="0.2">
      <c r="A75" s="99" t="s">
        <v>424</v>
      </c>
      <c r="B75" s="46" t="s">
        <v>142</v>
      </c>
      <c r="C75" s="90"/>
      <c r="D75" s="112">
        <v>1.6670000000000001E-2</v>
      </c>
      <c r="E75" s="113"/>
      <c r="F75" s="114"/>
      <c r="G75" s="114"/>
      <c r="H75" s="26"/>
      <c r="I75" s="110" t="s">
        <v>112</v>
      </c>
      <c r="J75" s="26"/>
      <c r="K75" s="26"/>
      <c r="L75" s="26"/>
      <c r="M75" s="26"/>
      <c r="N75" s="26"/>
      <c r="O75" s="26"/>
      <c r="P75" s="26"/>
      <c r="Q75" s="26"/>
      <c r="R75" s="26"/>
      <c r="S75" s="26"/>
      <c r="T75" s="26"/>
      <c r="U75" s="26"/>
      <c r="V75" s="26"/>
      <c r="W75" s="26"/>
      <c r="X75" s="26"/>
      <c r="Y75" s="26"/>
      <c r="Z75" s="26"/>
    </row>
    <row r="76" spans="1:26" x14ac:dyDescent="0.2">
      <c r="A76" s="351" t="s">
        <v>147</v>
      </c>
      <c r="B76" s="346"/>
      <c r="C76" s="346"/>
      <c r="D76" s="346"/>
      <c r="E76" s="347"/>
      <c r="F76" s="42"/>
      <c r="G76" s="42"/>
      <c r="H76" s="26"/>
      <c r="I76" s="111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</row>
    <row r="77" spans="1:26" x14ac:dyDescent="0.2">
      <c r="A77" s="48" t="s">
        <v>2</v>
      </c>
      <c r="B77" s="46" t="s">
        <v>34</v>
      </c>
      <c r="C77" s="90"/>
      <c r="D77" s="46" t="s">
        <v>117</v>
      </c>
      <c r="E77" s="90"/>
      <c r="F77" s="47"/>
      <c r="G77" s="47"/>
      <c r="H77" s="26"/>
      <c r="I77" s="111"/>
      <c r="J77" s="26"/>
      <c r="K77" s="26"/>
      <c r="L77" s="26"/>
      <c r="M77" s="26"/>
      <c r="N77" s="26"/>
      <c r="O77" s="26"/>
      <c r="P77" s="26"/>
      <c r="Q77" s="26"/>
      <c r="R77" s="26"/>
      <c r="S77" s="26"/>
      <c r="T77" s="26"/>
      <c r="U77" s="26"/>
      <c r="V77" s="26"/>
      <c r="W77" s="26"/>
      <c r="X77" s="26"/>
      <c r="Y77" s="26"/>
      <c r="Z77" s="26"/>
    </row>
    <row r="78" spans="1:26" x14ac:dyDescent="0.2">
      <c r="A78" s="51" t="s">
        <v>133</v>
      </c>
      <c r="B78" s="46" t="s">
        <v>149</v>
      </c>
      <c r="C78" s="90"/>
      <c r="D78" s="103">
        <v>4</v>
      </c>
      <c r="E78" s="105"/>
      <c r="F78" s="106"/>
      <c r="G78" s="106"/>
      <c r="H78" s="26"/>
      <c r="I78" s="115" t="s">
        <v>114</v>
      </c>
      <c r="J78" s="26"/>
      <c r="K78" s="26"/>
      <c r="L78" s="26"/>
      <c r="M78" s="26"/>
      <c r="N78" s="26"/>
      <c r="O78" s="26"/>
      <c r="P78" s="26"/>
      <c r="Q78" s="26"/>
      <c r="R78" s="26"/>
      <c r="S78" s="26"/>
      <c r="T78" s="26"/>
      <c r="U78" s="26"/>
      <c r="V78" s="26"/>
      <c r="W78" s="26"/>
      <c r="X78" s="26"/>
      <c r="Y78" s="26"/>
      <c r="Z78" s="26"/>
    </row>
    <row r="79" spans="1:26" x14ac:dyDescent="0.2">
      <c r="A79" s="51" t="s">
        <v>136</v>
      </c>
      <c r="B79" s="46" t="s">
        <v>137</v>
      </c>
      <c r="C79" s="90"/>
      <c r="D79" s="103">
        <v>1</v>
      </c>
      <c r="E79" s="105"/>
      <c r="F79" s="106"/>
      <c r="G79" s="106"/>
      <c r="H79" s="26"/>
      <c r="I79" s="111" t="s">
        <v>116</v>
      </c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</row>
    <row r="80" spans="1:26" x14ac:dyDescent="0.2">
      <c r="A80" s="51" t="s">
        <v>139</v>
      </c>
      <c r="B80" s="46" t="s">
        <v>149</v>
      </c>
      <c r="C80" s="90"/>
      <c r="D80" s="103">
        <v>4</v>
      </c>
      <c r="E80" s="105"/>
      <c r="F80" s="106"/>
      <c r="G80" s="106"/>
      <c r="H80" s="26"/>
      <c r="I80" s="111" t="s">
        <v>118</v>
      </c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</row>
    <row r="81" spans="1:26" x14ac:dyDescent="0.2">
      <c r="A81" s="51" t="s">
        <v>151</v>
      </c>
      <c r="B81" s="46" t="s">
        <v>4</v>
      </c>
      <c r="C81" s="90"/>
      <c r="D81" s="484"/>
      <c r="E81" s="485"/>
      <c r="F81" s="47"/>
      <c r="G81" s="118">
        <v>28219.104747141599</v>
      </c>
      <c r="H81" s="26"/>
      <c r="I81" s="116" t="s">
        <v>121</v>
      </c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</row>
    <row r="82" spans="1:26" x14ac:dyDescent="0.2">
      <c r="A82" s="51" t="s">
        <v>152</v>
      </c>
      <c r="B82" s="46" t="s">
        <v>142</v>
      </c>
      <c r="C82" s="90"/>
      <c r="D82" s="119">
        <v>9.3749999999999997E-3</v>
      </c>
      <c r="E82" s="120"/>
      <c r="F82" s="192"/>
      <c r="G82" s="192"/>
      <c r="H82" s="26"/>
      <c r="I82" s="111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</row>
    <row r="83" spans="1:26" x14ac:dyDescent="0.2">
      <c r="A83" s="99" t="s">
        <v>153</v>
      </c>
      <c r="B83" s="46" t="s">
        <v>4</v>
      </c>
      <c r="C83" s="90"/>
      <c r="D83" s="122">
        <f>D81*D82</f>
        <v>0</v>
      </c>
      <c r="E83" s="123"/>
      <c r="F83" s="42"/>
      <c r="G83" s="42"/>
      <c r="H83" s="26"/>
      <c r="I83" s="115" t="s">
        <v>125</v>
      </c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</row>
    <row r="84" spans="1:26" x14ac:dyDescent="0.2">
      <c r="A84" s="355" t="s">
        <v>425</v>
      </c>
      <c r="B84" s="346"/>
      <c r="C84" s="346"/>
      <c r="D84" s="346"/>
      <c r="E84" s="347"/>
      <c r="F84" s="124"/>
      <c r="G84" s="124"/>
      <c r="H84" s="26"/>
      <c r="I84" s="111" t="s">
        <v>128</v>
      </c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</row>
    <row r="85" spans="1:26" x14ac:dyDescent="0.2">
      <c r="A85" s="48" t="s">
        <v>2</v>
      </c>
      <c r="B85" s="46" t="s">
        <v>34</v>
      </c>
      <c r="C85" s="90"/>
      <c r="D85" s="46" t="s">
        <v>117</v>
      </c>
      <c r="E85" s="90"/>
      <c r="F85" s="47"/>
      <c r="G85" s="47"/>
      <c r="H85" s="26"/>
      <c r="I85" s="111" t="s">
        <v>130</v>
      </c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</row>
    <row r="86" spans="1:26" x14ac:dyDescent="0.2">
      <c r="A86" s="51" t="s">
        <v>133</v>
      </c>
      <c r="B86" s="46" t="s">
        <v>149</v>
      </c>
      <c r="C86" s="90"/>
      <c r="D86" s="103">
        <v>4</v>
      </c>
      <c r="E86" s="105"/>
      <c r="F86" s="106"/>
      <c r="G86" s="106"/>
      <c r="H86" s="26"/>
      <c r="I86" s="111" t="s">
        <v>131</v>
      </c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</row>
    <row r="87" spans="1:26" x14ac:dyDescent="0.2">
      <c r="A87" s="51" t="s">
        <v>136</v>
      </c>
      <c r="B87" s="46" t="s">
        <v>137</v>
      </c>
      <c r="C87" s="90"/>
      <c r="D87" s="103">
        <v>1</v>
      </c>
      <c r="E87" s="105"/>
      <c r="F87" s="106"/>
      <c r="G87" s="106"/>
      <c r="H87" s="26"/>
      <c r="I87" s="111" t="s">
        <v>132</v>
      </c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</row>
    <row r="88" spans="1:26" x14ac:dyDescent="0.2">
      <c r="A88" s="51" t="s">
        <v>139</v>
      </c>
      <c r="B88" s="46" t="s">
        <v>149</v>
      </c>
      <c r="C88" s="90"/>
      <c r="D88" s="103">
        <v>4</v>
      </c>
      <c r="E88" s="105"/>
      <c r="F88" s="106"/>
      <c r="G88" s="106"/>
      <c r="H88" s="26"/>
      <c r="I88" s="111" t="s">
        <v>135</v>
      </c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</row>
    <row r="89" spans="1:26" x14ac:dyDescent="0.2">
      <c r="A89" s="51" t="s">
        <v>151</v>
      </c>
      <c r="B89" s="46" t="s">
        <v>4</v>
      </c>
      <c r="C89" s="90"/>
      <c r="D89" s="193">
        <f>D81</f>
        <v>0</v>
      </c>
      <c r="E89" s="90"/>
      <c r="F89" s="47"/>
      <c r="G89" s="47"/>
      <c r="H89" s="26"/>
      <c r="I89" s="111" t="s">
        <v>138</v>
      </c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</row>
    <row r="90" spans="1:26" ht="24" x14ac:dyDescent="0.2">
      <c r="A90" s="51" t="s">
        <v>159</v>
      </c>
      <c r="B90" s="46" t="s">
        <v>137</v>
      </c>
      <c r="C90" s="90"/>
      <c r="D90" s="103">
        <v>0.8</v>
      </c>
      <c r="E90" s="105"/>
      <c r="F90" s="106"/>
      <c r="G90" s="106"/>
      <c r="H90" s="26"/>
      <c r="I90" s="111" t="s">
        <v>140</v>
      </c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</row>
    <row r="91" spans="1:26" x14ac:dyDescent="0.2">
      <c r="A91" s="99" t="s">
        <v>204</v>
      </c>
      <c r="B91" s="46" t="s">
        <v>4</v>
      </c>
      <c r="C91" s="90"/>
      <c r="D91" s="122">
        <f>D89</f>
        <v>0</v>
      </c>
      <c r="E91" s="194"/>
      <c r="F91" s="195"/>
      <c r="G91" s="195"/>
      <c r="H91" s="26"/>
      <c r="I91" s="111" t="s">
        <v>143</v>
      </c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</row>
    <row r="92" spans="1:26" x14ac:dyDescent="0.2">
      <c r="A92" s="99"/>
      <c r="B92" s="196"/>
      <c r="C92" s="196"/>
      <c r="D92" s="197"/>
      <c r="E92" s="198"/>
      <c r="F92" s="199"/>
      <c r="G92" s="199"/>
      <c r="H92" s="26"/>
      <c r="I92" s="111" t="s">
        <v>145</v>
      </c>
      <c r="J92" s="26"/>
      <c r="K92" s="26"/>
      <c r="L92" s="26"/>
      <c r="M92" s="26"/>
      <c r="N92" s="26"/>
      <c r="O92" s="26"/>
      <c r="P92" s="26"/>
      <c r="Q92" s="26"/>
      <c r="R92" s="26"/>
      <c r="S92" s="26"/>
      <c r="T92" s="26"/>
      <c r="U92" s="26"/>
      <c r="V92" s="26"/>
      <c r="W92" s="26"/>
      <c r="X92" s="26"/>
      <c r="Y92" s="26"/>
      <c r="Z92" s="26"/>
    </row>
    <row r="93" spans="1:26" x14ac:dyDescent="0.2">
      <c r="A93" s="46" t="s">
        <v>2</v>
      </c>
      <c r="B93" s="48" t="s">
        <v>34</v>
      </c>
      <c r="C93" s="51" t="s">
        <v>117</v>
      </c>
      <c r="D93" s="126" t="s">
        <v>420</v>
      </c>
      <c r="E93" s="126" t="s">
        <v>36</v>
      </c>
      <c r="F93" s="42"/>
      <c r="G93" s="42"/>
      <c r="H93" s="26"/>
      <c r="I93" s="111" t="s">
        <v>146</v>
      </c>
      <c r="J93" s="26"/>
      <c r="K93" s="26"/>
      <c r="L93" s="26"/>
      <c r="M93" s="26"/>
      <c r="N93" s="26"/>
      <c r="O93" s="26"/>
      <c r="P93" s="26"/>
      <c r="Q93" s="26"/>
      <c r="R93" s="26"/>
      <c r="S93" s="26"/>
      <c r="T93" s="26"/>
      <c r="U93" s="26"/>
      <c r="V93" s="26"/>
      <c r="W93" s="26"/>
      <c r="X93" s="26"/>
      <c r="Y93" s="26"/>
      <c r="Z93" s="26"/>
    </row>
    <row r="94" spans="1:26" x14ac:dyDescent="0.2">
      <c r="A94" s="51" t="s">
        <v>164</v>
      </c>
      <c r="B94" s="48" t="s">
        <v>88</v>
      </c>
      <c r="C94" s="43"/>
      <c r="D94" s="78">
        <f>D89</f>
        <v>0</v>
      </c>
      <c r="E94" s="78">
        <f t="shared" ref="E94:E103" si="7">ROUND(D94*C94,2)</f>
        <v>0</v>
      </c>
      <c r="F94" s="81"/>
      <c r="G94" s="81"/>
      <c r="H94" s="26"/>
      <c r="I94" s="111"/>
      <c r="J94" s="26"/>
      <c r="K94" s="26"/>
      <c r="L94" s="26"/>
      <c r="M94" s="26"/>
      <c r="N94" s="26"/>
      <c r="O94" s="26"/>
      <c r="P94" s="26"/>
      <c r="Q94" s="26"/>
      <c r="R94" s="26"/>
      <c r="S94" s="26"/>
      <c r="T94" s="26"/>
      <c r="U94" s="26"/>
      <c r="V94" s="26"/>
      <c r="W94" s="26"/>
      <c r="X94" s="26"/>
      <c r="Y94" s="26"/>
      <c r="Z94" s="26"/>
    </row>
    <row r="95" spans="1:26" x14ac:dyDescent="0.2">
      <c r="A95" s="51" t="s">
        <v>166</v>
      </c>
      <c r="B95" s="48" t="s">
        <v>88</v>
      </c>
      <c r="C95" s="107">
        <f>D75</f>
        <v>1.6670000000000001E-2</v>
      </c>
      <c r="D95" s="78">
        <f t="shared" ref="D95:D97" si="8">D94</f>
        <v>0</v>
      </c>
      <c r="E95" s="78">
        <f t="shared" si="7"/>
        <v>0</v>
      </c>
      <c r="F95" s="81"/>
      <c r="G95" s="81"/>
      <c r="H95" s="26"/>
      <c r="I95" s="111" t="s">
        <v>148</v>
      </c>
      <c r="J95" s="26"/>
      <c r="K95" s="26"/>
      <c r="L95" s="26"/>
      <c r="M95" s="26"/>
      <c r="N95" s="26"/>
      <c r="O95" s="26"/>
      <c r="P95" s="26"/>
      <c r="Q95" s="26"/>
      <c r="R95" s="26"/>
      <c r="S95" s="26"/>
      <c r="T95" s="26"/>
      <c r="U95" s="26"/>
      <c r="V95" s="26"/>
      <c r="W95" s="26"/>
      <c r="X95" s="26"/>
      <c r="Y95" s="26"/>
      <c r="Z95" s="26"/>
    </row>
    <row r="96" spans="1:26" x14ac:dyDescent="0.2">
      <c r="A96" s="51" t="s">
        <v>168</v>
      </c>
      <c r="B96" s="48" t="s">
        <v>88</v>
      </c>
      <c r="C96" s="112">
        <v>3.3300000000000001E-3</v>
      </c>
      <c r="D96" s="78">
        <f t="shared" si="8"/>
        <v>0</v>
      </c>
      <c r="E96" s="78">
        <f t="shared" si="7"/>
        <v>0</v>
      </c>
      <c r="F96" s="81"/>
      <c r="G96" s="81"/>
      <c r="H96" s="26"/>
      <c r="I96" s="111" t="s">
        <v>150</v>
      </c>
      <c r="J96" s="26"/>
      <c r="K96" s="26"/>
      <c r="L96" s="26"/>
      <c r="M96" s="26"/>
      <c r="N96" s="26"/>
      <c r="O96" s="26"/>
      <c r="P96" s="26"/>
      <c r="Q96" s="26"/>
      <c r="R96" s="26"/>
      <c r="S96" s="26"/>
      <c r="T96" s="26"/>
      <c r="U96" s="26"/>
      <c r="V96" s="26"/>
      <c r="W96" s="26"/>
      <c r="X96" s="26"/>
      <c r="Y96" s="26"/>
      <c r="Z96" s="26"/>
    </row>
    <row r="97" spans="1:26" x14ac:dyDescent="0.2">
      <c r="A97" s="51" t="s">
        <v>170</v>
      </c>
      <c r="B97" s="48" t="s">
        <v>88</v>
      </c>
      <c r="C97" s="119">
        <v>9.3749999999999997E-3</v>
      </c>
      <c r="D97" s="78">
        <f t="shared" si="8"/>
        <v>0</v>
      </c>
      <c r="E97" s="78">
        <f t="shared" si="7"/>
        <v>0</v>
      </c>
      <c r="F97" s="81"/>
      <c r="G97" s="81"/>
      <c r="H97" s="26"/>
      <c r="I97" s="111"/>
      <c r="J97" s="26"/>
      <c r="K97" s="26"/>
      <c r="L97" s="26"/>
      <c r="M97" s="26"/>
      <c r="N97" s="26"/>
      <c r="O97" s="26"/>
      <c r="P97" s="26"/>
      <c r="Q97" s="26"/>
      <c r="R97" s="26"/>
      <c r="S97" s="26"/>
      <c r="T97" s="26"/>
      <c r="U97" s="26"/>
      <c r="V97" s="26"/>
      <c r="W97" s="26"/>
      <c r="X97" s="26"/>
      <c r="Y97" s="26"/>
      <c r="Z97" s="26"/>
    </row>
    <row r="98" spans="1:26" x14ac:dyDescent="0.2">
      <c r="A98" s="51" t="s">
        <v>172</v>
      </c>
      <c r="B98" s="48" t="s">
        <v>88</v>
      </c>
      <c r="C98" s="107">
        <v>2E-3</v>
      </c>
      <c r="D98" s="78">
        <f>D89</f>
        <v>0</v>
      </c>
      <c r="E98" s="78">
        <f t="shared" si="7"/>
        <v>0</v>
      </c>
      <c r="F98" s="127"/>
      <c r="G98" s="127"/>
      <c r="H98" s="26"/>
      <c r="I98" s="111"/>
      <c r="J98" s="26"/>
      <c r="K98" s="26"/>
      <c r="L98" s="26"/>
      <c r="M98" s="26"/>
      <c r="N98" s="26"/>
      <c r="O98" s="26"/>
      <c r="P98" s="26"/>
      <c r="Q98" s="26"/>
      <c r="R98" s="26"/>
      <c r="S98" s="26"/>
      <c r="T98" s="26"/>
      <c r="U98" s="26"/>
      <c r="V98" s="26"/>
      <c r="W98" s="26"/>
      <c r="X98" s="26"/>
      <c r="Y98" s="26"/>
      <c r="Z98" s="26"/>
    </row>
    <row r="99" spans="1:26" x14ac:dyDescent="0.2">
      <c r="A99" s="51" t="s">
        <v>174</v>
      </c>
      <c r="B99" s="48" t="s">
        <v>18</v>
      </c>
      <c r="C99" s="107">
        <f>(2.5%)/12</f>
        <v>2.0833333333333333E-3</v>
      </c>
      <c r="D99" s="78">
        <f>D98</f>
        <v>0</v>
      </c>
      <c r="E99" s="78">
        <f t="shared" si="7"/>
        <v>0</v>
      </c>
      <c r="F99" s="81"/>
      <c r="G99" s="81"/>
      <c r="H99" s="26"/>
      <c r="I99" s="111"/>
      <c r="J99" s="26"/>
      <c r="K99" s="26"/>
      <c r="L99" s="26"/>
      <c r="M99" s="26"/>
      <c r="N99" s="26"/>
      <c r="O99" s="26"/>
      <c r="P99" s="26"/>
      <c r="Q99" s="26"/>
      <c r="R99" s="26"/>
      <c r="S99" s="26"/>
      <c r="T99" s="26"/>
      <c r="U99" s="26"/>
      <c r="V99" s="26"/>
      <c r="W99" s="26"/>
      <c r="X99" s="26"/>
      <c r="Y99" s="26"/>
      <c r="Z99" s="26"/>
    </row>
    <row r="100" spans="1:26" x14ac:dyDescent="0.2">
      <c r="A100" s="51" t="s">
        <v>205</v>
      </c>
      <c r="B100" s="48" t="s">
        <v>206</v>
      </c>
      <c r="C100" s="91">
        <f>D60+D67</f>
        <v>799.71896825333329</v>
      </c>
      <c r="D100" s="482"/>
      <c r="E100" s="78">
        <f t="shared" si="7"/>
        <v>0</v>
      </c>
      <c r="F100" s="127"/>
      <c r="G100" s="128">
        <v>3.7709999999999999</v>
      </c>
      <c r="H100" s="26"/>
      <c r="I100" s="111"/>
      <c r="J100" s="26"/>
      <c r="K100" s="26"/>
      <c r="L100" s="26"/>
      <c r="M100" s="26"/>
      <c r="N100" s="26"/>
      <c r="O100" s="26"/>
      <c r="P100" s="26"/>
      <c r="Q100" s="26"/>
      <c r="R100" s="26"/>
      <c r="S100" s="26"/>
      <c r="T100" s="26"/>
      <c r="U100" s="26"/>
      <c r="V100" s="26"/>
      <c r="W100" s="26"/>
      <c r="X100" s="26"/>
      <c r="Y100" s="26"/>
      <c r="Z100" s="26"/>
    </row>
    <row r="101" spans="1:26" x14ac:dyDescent="0.2">
      <c r="A101" s="51" t="s">
        <v>178</v>
      </c>
      <c r="B101" s="48" t="s">
        <v>18</v>
      </c>
      <c r="C101" s="103">
        <v>0.1</v>
      </c>
      <c r="D101" s="78">
        <f>E100</f>
        <v>0</v>
      </c>
      <c r="E101" s="78">
        <f t="shared" si="7"/>
        <v>0</v>
      </c>
      <c r="F101" s="81"/>
      <c r="G101" s="81"/>
      <c r="H101" s="26"/>
      <c r="I101" s="111"/>
      <c r="J101" s="26"/>
      <c r="K101" s="26"/>
      <c r="L101" s="26"/>
      <c r="M101" s="26"/>
      <c r="N101" s="26"/>
      <c r="O101" s="26"/>
      <c r="P101" s="26"/>
      <c r="Q101" s="26"/>
      <c r="R101" s="26"/>
      <c r="S101" s="26"/>
      <c r="T101" s="26"/>
      <c r="U101" s="26"/>
      <c r="V101" s="26"/>
      <c r="W101" s="26"/>
      <c r="X101" s="26"/>
      <c r="Y101" s="26"/>
      <c r="Z101" s="26"/>
    </row>
    <row r="102" spans="1:26" x14ac:dyDescent="0.2">
      <c r="A102" s="51" t="s">
        <v>179</v>
      </c>
      <c r="B102" s="48" t="s">
        <v>18</v>
      </c>
      <c r="C102" s="103">
        <v>4</v>
      </c>
      <c r="D102" s="482"/>
      <c r="E102" s="78">
        <f t="shared" si="7"/>
        <v>0</v>
      </c>
      <c r="F102" s="127"/>
      <c r="G102" s="128">
        <v>30</v>
      </c>
      <c r="H102" s="26"/>
      <c r="I102" s="111" t="s">
        <v>154</v>
      </c>
      <c r="J102" s="26"/>
      <c r="K102" s="26"/>
      <c r="L102" s="26"/>
      <c r="M102" s="26"/>
      <c r="N102" s="26"/>
      <c r="O102" s="26"/>
      <c r="P102" s="26"/>
      <c r="Q102" s="26"/>
      <c r="R102" s="26"/>
      <c r="S102" s="26"/>
      <c r="T102" s="26"/>
      <c r="U102" s="26"/>
      <c r="V102" s="26"/>
      <c r="W102" s="26"/>
      <c r="X102" s="26"/>
      <c r="Y102" s="26"/>
      <c r="Z102" s="26"/>
    </row>
    <row r="103" spans="1:26" x14ac:dyDescent="0.2">
      <c r="A103" s="51" t="s">
        <v>180</v>
      </c>
      <c r="B103" s="48" t="s">
        <v>18</v>
      </c>
      <c r="C103" s="107">
        <v>0.02</v>
      </c>
      <c r="D103" s="78">
        <f>D98</f>
        <v>0</v>
      </c>
      <c r="E103" s="78">
        <f t="shared" si="7"/>
        <v>0</v>
      </c>
      <c r="F103" s="81"/>
      <c r="G103" s="81"/>
      <c r="H103" s="26"/>
      <c r="I103" s="111" t="s">
        <v>155</v>
      </c>
      <c r="J103" s="26"/>
      <c r="K103" s="26"/>
      <c r="L103" s="26"/>
      <c r="M103" s="26"/>
      <c r="N103" s="26"/>
      <c r="O103" s="26"/>
      <c r="P103" s="26"/>
      <c r="Q103" s="26"/>
      <c r="R103" s="26"/>
      <c r="S103" s="26"/>
      <c r="T103" s="26"/>
      <c r="U103" s="26"/>
      <c r="V103" s="26"/>
      <c r="W103" s="26"/>
      <c r="X103" s="26"/>
      <c r="Y103" s="26"/>
      <c r="Z103" s="26"/>
    </row>
    <row r="104" spans="1:26" x14ac:dyDescent="0.2">
      <c r="A104" s="348" t="s">
        <v>181</v>
      </c>
      <c r="B104" s="349"/>
      <c r="C104" s="349"/>
      <c r="D104" s="350"/>
      <c r="E104" s="80">
        <f>ROUND(SUM(E94:E103),2)</f>
        <v>0</v>
      </c>
      <c r="F104" s="127"/>
      <c r="G104" s="127"/>
      <c r="H104" s="26"/>
      <c r="I104" s="111" t="s">
        <v>156</v>
      </c>
      <c r="J104" s="26"/>
      <c r="K104" s="26"/>
      <c r="L104" s="26"/>
      <c r="M104" s="26"/>
      <c r="N104" s="26"/>
      <c r="O104" s="26"/>
      <c r="P104" s="26"/>
      <c r="Q104" s="26"/>
      <c r="R104" s="26"/>
      <c r="S104" s="26"/>
      <c r="T104" s="26"/>
      <c r="U104" s="26"/>
      <c r="V104" s="26"/>
      <c r="W104" s="26"/>
      <c r="X104" s="26"/>
      <c r="Y104" s="26"/>
      <c r="Z104" s="26"/>
    </row>
    <row r="105" spans="1:26" x14ac:dyDescent="0.2">
      <c r="A105" s="345" t="s">
        <v>182</v>
      </c>
      <c r="B105" s="346"/>
      <c r="C105" s="346"/>
      <c r="D105" s="347"/>
      <c r="E105" s="82">
        <v>1</v>
      </c>
      <c r="F105" s="130"/>
      <c r="G105" s="130"/>
      <c r="H105" s="26"/>
      <c r="I105" s="111"/>
      <c r="J105" s="26"/>
      <c r="K105" s="26"/>
      <c r="L105" s="26"/>
      <c r="M105" s="26"/>
      <c r="N105" s="26"/>
      <c r="O105" s="26"/>
      <c r="P105" s="26"/>
      <c r="Q105" s="26"/>
      <c r="R105" s="26"/>
      <c r="S105" s="26"/>
      <c r="T105" s="26"/>
      <c r="U105" s="26"/>
      <c r="V105" s="26"/>
      <c r="W105" s="26"/>
      <c r="X105" s="26"/>
      <c r="Y105" s="26"/>
      <c r="Z105" s="26"/>
    </row>
    <row r="106" spans="1:26" x14ac:dyDescent="0.2">
      <c r="A106" s="364" t="s">
        <v>78</v>
      </c>
      <c r="B106" s="346"/>
      <c r="C106" s="346"/>
      <c r="D106" s="347"/>
      <c r="E106" s="200">
        <f>SUM(E94:E103)</f>
        <v>0</v>
      </c>
      <c r="F106" s="132"/>
      <c r="G106" s="132"/>
      <c r="H106" s="26"/>
      <c r="I106" s="111"/>
      <c r="J106" s="26"/>
      <c r="K106" s="26"/>
      <c r="L106" s="26"/>
      <c r="M106" s="26"/>
      <c r="N106" s="26"/>
      <c r="O106" s="26"/>
      <c r="P106" s="26"/>
      <c r="Q106" s="26"/>
      <c r="R106" s="26"/>
      <c r="S106" s="26"/>
      <c r="T106" s="26"/>
      <c r="U106" s="26"/>
      <c r="V106" s="26"/>
      <c r="W106" s="26"/>
      <c r="X106" s="26"/>
      <c r="Y106" s="26"/>
      <c r="Z106" s="26"/>
    </row>
    <row r="107" spans="1:26" x14ac:dyDescent="0.2">
      <c r="A107" s="201"/>
      <c r="B107" s="202"/>
      <c r="C107" s="202"/>
      <c r="D107" s="203"/>
      <c r="E107" s="204"/>
      <c r="F107" s="205"/>
      <c r="G107" s="205"/>
      <c r="H107" s="26"/>
      <c r="I107" s="116" t="s">
        <v>157</v>
      </c>
      <c r="J107" s="26"/>
      <c r="K107" s="26"/>
      <c r="L107" s="26"/>
      <c r="M107" s="26"/>
      <c r="N107" s="26"/>
      <c r="O107" s="26"/>
      <c r="P107" s="26"/>
      <c r="Q107" s="26"/>
      <c r="R107" s="26"/>
      <c r="S107" s="26"/>
      <c r="T107" s="26"/>
      <c r="U107" s="26"/>
      <c r="V107" s="26"/>
      <c r="W107" s="26"/>
      <c r="X107" s="26"/>
      <c r="Y107" s="26"/>
      <c r="Z107" s="26"/>
    </row>
    <row r="108" spans="1:26" x14ac:dyDescent="0.2">
      <c r="A108" s="26"/>
      <c r="B108" s="26"/>
      <c r="C108" s="26"/>
      <c r="D108" s="30"/>
      <c r="E108" s="30"/>
      <c r="F108" s="206"/>
      <c r="G108" s="206"/>
      <c r="H108" s="26"/>
      <c r="I108" s="111"/>
      <c r="J108" s="26"/>
      <c r="K108" s="26"/>
      <c r="L108" s="26"/>
      <c r="M108" s="26"/>
      <c r="N108" s="26"/>
      <c r="O108" s="26"/>
      <c r="P108" s="26"/>
      <c r="Q108" s="26"/>
      <c r="R108" s="26"/>
      <c r="S108" s="26"/>
      <c r="T108" s="26"/>
      <c r="U108" s="26"/>
      <c r="V108" s="26"/>
      <c r="W108" s="26"/>
      <c r="X108" s="26"/>
      <c r="Y108" s="26"/>
      <c r="Z108" s="26"/>
    </row>
    <row r="109" spans="1:26" x14ac:dyDescent="0.2">
      <c r="A109" s="352" t="s">
        <v>637</v>
      </c>
      <c r="B109" s="346"/>
      <c r="C109" s="346"/>
      <c r="D109" s="346"/>
      <c r="E109" s="347"/>
      <c r="F109" s="160"/>
      <c r="G109" s="160"/>
      <c r="H109" s="26"/>
      <c r="I109" s="115" t="s">
        <v>158</v>
      </c>
      <c r="J109" s="26"/>
      <c r="K109" s="26"/>
      <c r="L109" s="26"/>
      <c r="M109" s="26"/>
      <c r="N109" s="26"/>
      <c r="O109" s="26"/>
      <c r="P109" s="26"/>
      <c r="Q109" s="26"/>
      <c r="R109" s="26"/>
      <c r="S109" s="26"/>
      <c r="T109" s="26"/>
      <c r="U109" s="26"/>
      <c r="V109" s="26"/>
      <c r="W109" s="26"/>
      <c r="X109" s="26"/>
      <c r="Y109" s="26"/>
      <c r="Z109" s="26"/>
    </row>
    <row r="110" spans="1:26" x14ac:dyDescent="0.2">
      <c r="A110" s="355" t="s">
        <v>166</v>
      </c>
      <c r="B110" s="346"/>
      <c r="C110" s="346"/>
      <c r="D110" s="346"/>
      <c r="E110" s="347"/>
      <c r="F110" s="42"/>
      <c r="G110" s="42"/>
      <c r="H110" s="26"/>
      <c r="I110" s="111" t="s">
        <v>160</v>
      </c>
      <c r="J110" s="26"/>
      <c r="K110" s="26"/>
      <c r="L110" s="26"/>
      <c r="M110" s="26"/>
      <c r="N110" s="26"/>
      <c r="O110" s="26"/>
      <c r="P110" s="26"/>
      <c r="Q110" s="26"/>
      <c r="R110" s="26"/>
      <c r="S110" s="26"/>
      <c r="T110" s="26"/>
      <c r="U110" s="26"/>
      <c r="V110" s="26"/>
      <c r="W110" s="26"/>
      <c r="X110" s="26"/>
      <c r="Y110" s="26"/>
      <c r="Z110" s="26"/>
    </row>
    <row r="111" spans="1:26" x14ac:dyDescent="0.2">
      <c r="A111" s="48" t="s">
        <v>2</v>
      </c>
      <c r="B111" s="46" t="s">
        <v>34</v>
      </c>
      <c r="C111" s="90"/>
      <c r="D111" s="46" t="s">
        <v>117</v>
      </c>
      <c r="E111" s="135"/>
      <c r="F111" s="137"/>
      <c r="G111" s="137"/>
      <c r="H111" s="26"/>
      <c r="I111" s="111" t="s">
        <v>161</v>
      </c>
      <c r="J111" s="26"/>
      <c r="K111" s="26"/>
      <c r="L111" s="26"/>
      <c r="M111" s="26"/>
      <c r="N111" s="26"/>
      <c r="O111" s="26"/>
      <c r="P111" s="26"/>
      <c r="Q111" s="26"/>
      <c r="R111" s="26"/>
      <c r="S111" s="26"/>
      <c r="T111" s="26"/>
      <c r="U111" s="26"/>
      <c r="V111" s="26"/>
      <c r="W111" s="26"/>
      <c r="X111" s="26"/>
      <c r="Y111" s="26"/>
      <c r="Z111" s="26"/>
    </row>
    <row r="112" spans="1:26" x14ac:dyDescent="0.2">
      <c r="A112" s="51" t="s">
        <v>133</v>
      </c>
      <c r="B112" s="46" t="s">
        <v>134</v>
      </c>
      <c r="C112" s="90"/>
      <c r="D112" s="103">
        <v>48</v>
      </c>
      <c r="E112" s="105"/>
      <c r="F112" s="106"/>
      <c r="G112" s="106"/>
      <c r="H112" s="26"/>
      <c r="I112" s="111" t="s">
        <v>162</v>
      </c>
      <c r="J112" s="26"/>
      <c r="K112" s="26"/>
      <c r="L112" s="26"/>
      <c r="M112" s="26"/>
      <c r="N112" s="26"/>
      <c r="O112" s="26"/>
      <c r="P112" s="26"/>
      <c r="Q112" s="26"/>
      <c r="R112" s="26"/>
      <c r="S112" s="26"/>
      <c r="T112" s="26"/>
      <c r="U112" s="26"/>
      <c r="V112" s="26"/>
      <c r="W112" s="26"/>
      <c r="X112" s="26"/>
      <c r="Y112" s="26"/>
      <c r="Z112" s="26"/>
    </row>
    <row r="113" spans="1:26" x14ac:dyDescent="0.2">
      <c r="A113" s="51" t="s">
        <v>136</v>
      </c>
      <c r="B113" s="46" t="s">
        <v>137</v>
      </c>
      <c r="C113" s="90"/>
      <c r="D113" s="103">
        <v>1</v>
      </c>
      <c r="E113" s="105"/>
      <c r="F113" s="106"/>
      <c r="G113" s="106"/>
      <c r="H113" s="26"/>
      <c r="I113" s="111" t="s">
        <v>163</v>
      </c>
      <c r="J113" s="26"/>
      <c r="K113" s="26"/>
      <c r="L113" s="26"/>
      <c r="M113" s="26"/>
      <c r="N113" s="26"/>
      <c r="O113" s="26"/>
      <c r="P113" s="26"/>
      <c r="Q113" s="26"/>
      <c r="R113" s="26"/>
      <c r="S113" s="26"/>
      <c r="T113" s="26"/>
      <c r="U113" s="26"/>
      <c r="V113" s="26"/>
      <c r="W113" s="26"/>
      <c r="X113" s="26"/>
      <c r="Y113" s="26"/>
      <c r="Z113" s="26"/>
    </row>
    <row r="114" spans="1:26" x14ac:dyDescent="0.2">
      <c r="A114" s="51" t="s">
        <v>139</v>
      </c>
      <c r="B114" s="46" t="s">
        <v>134</v>
      </c>
      <c r="C114" s="90"/>
      <c r="D114" s="103">
        <v>48</v>
      </c>
      <c r="E114" s="105"/>
      <c r="F114" s="106"/>
      <c r="G114" s="106"/>
      <c r="H114" s="26"/>
      <c r="I114" s="111" t="s">
        <v>165</v>
      </c>
      <c r="J114" s="26"/>
      <c r="K114" s="26"/>
      <c r="L114" s="26"/>
      <c r="M114" s="26"/>
      <c r="N114" s="26"/>
      <c r="O114" s="26"/>
      <c r="P114" s="26"/>
      <c r="Q114" s="26"/>
      <c r="R114" s="26"/>
      <c r="S114" s="26"/>
      <c r="T114" s="26"/>
      <c r="U114" s="26"/>
      <c r="V114" s="26"/>
      <c r="W114" s="26"/>
      <c r="X114" s="26"/>
      <c r="Y114" s="26"/>
      <c r="Z114" s="26"/>
    </row>
    <row r="115" spans="1:26" x14ac:dyDescent="0.2">
      <c r="A115" s="51" t="s">
        <v>141</v>
      </c>
      <c r="B115" s="46" t="s">
        <v>142</v>
      </c>
      <c r="C115" s="90"/>
      <c r="D115" s="107">
        <v>0.2</v>
      </c>
      <c r="E115" s="108"/>
      <c r="F115" s="109"/>
      <c r="G115" s="109"/>
      <c r="H115" s="26"/>
      <c r="I115" s="111" t="s">
        <v>167</v>
      </c>
      <c r="J115" s="26"/>
      <c r="K115" s="26"/>
      <c r="L115" s="26"/>
      <c r="M115" s="26"/>
      <c r="N115" s="26"/>
      <c r="O115" s="26"/>
      <c r="P115" s="26"/>
      <c r="Q115" s="26"/>
      <c r="R115" s="26"/>
      <c r="S115" s="26"/>
      <c r="T115" s="26"/>
      <c r="U115" s="26"/>
      <c r="V115" s="26"/>
      <c r="W115" s="26"/>
      <c r="X115" s="26"/>
      <c r="Y115" s="26"/>
      <c r="Z115" s="26"/>
    </row>
    <row r="116" spans="1:26" x14ac:dyDescent="0.2">
      <c r="A116" s="51" t="s">
        <v>144</v>
      </c>
      <c r="B116" s="46" t="s">
        <v>142</v>
      </c>
      <c r="C116" s="90"/>
      <c r="D116" s="107">
        <v>0.8</v>
      </c>
      <c r="E116" s="108"/>
      <c r="F116" s="109"/>
      <c r="G116" s="109"/>
      <c r="H116" s="26"/>
      <c r="I116" s="111" t="s">
        <v>169</v>
      </c>
      <c r="J116" s="26"/>
      <c r="K116" s="26"/>
      <c r="L116" s="26"/>
      <c r="M116" s="26"/>
      <c r="N116" s="26"/>
      <c r="O116" s="26"/>
      <c r="P116" s="26"/>
      <c r="Q116" s="26"/>
      <c r="R116" s="26"/>
      <c r="S116" s="26"/>
      <c r="T116" s="26"/>
      <c r="U116" s="26"/>
      <c r="V116" s="26"/>
      <c r="W116" s="26"/>
      <c r="X116" s="26"/>
      <c r="Y116" s="26"/>
      <c r="Z116" s="26"/>
    </row>
    <row r="117" spans="1:26" x14ac:dyDescent="0.2">
      <c r="A117" s="99" t="s">
        <v>424</v>
      </c>
      <c r="B117" s="46" t="s">
        <v>142</v>
      </c>
      <c r="C117" s="90"/>
      <c r="D117" s="112">
        <v>1.6670000000000001E-2</v>
      </c>
      <c r="E117" s="113"/>
      <c r="F117" s="114"/>
      <c r="G117" s="114"/>
      <c r="H117" s="26"/>
      <c r="I117" s="111" t="s">
        <v>171</v>
      </c>
      <c r="J117" s="26"/>
      <c r="K117" s="26"/>
      <c r="L117" s="26"/>
      <c r="M117" s="26"/>
      <c r="N117" s="26"/>
      <c r="O117" s="26"/>
      <c r="P117" s="26"/>
      <c r="Q117" s="26"/>
      <c r="R117" s="26"/>
      <c r="S117" s="26"/>
      <c r="T117" s="26"/>
      <c r="U117" s="26"/>
      <c r="V117" s="26"/>
      <c r="W117" s="26"/>
      <c r="X117" s="26"/>
      <c r="Y117" s="26"/>
      <c r="Z117" s="26"/>
    </row>
    <row r="118" spans="1:26" x14ac:dyDescent="0.2">
      <c r="A118" s="355" t="s">
        <v>147</v>
      </c>
      <c r="B118" s="346"/>
      <c r="C118" s="346"/>
      <c r="D118" s="346"/>
      <c r="E118" s="347"/>
      <c r="F118" s="42"/>
      <c r="G118" s="42"/>
      <c r="H118" s="26"/>
      <c r="I118" s="111" t="s">
        <v>173</v>
      </c>
      <c r="J118" s="26"/>
      <c r="K118" s="26"/>
      <c r="L118" s="26"/>
      <c r="M118" s="26"/>
      <c r="N118" s="26"/>
      <c r="O118" s="26"/>
      <c r="P118" s="26"/>
      <c r="Q118" s="26"/>
      <c r="R118" s="26"/>
      <c r="S118" s="26"/>
      <c r="T118" s="26"/>
      <c r="U118" s="26"/>
      <c r="V118" s="26"/>
      <c r="W118" s="26"/>
      <c r="X118" s="26"/>
      <c r="Y118" s="26"/>
      <c r="Z118" s="26"/>
    </row>
    <row r="119" spans="1:26" x14ac:dyDescent="0.2">
      <c r="A119" s="48" t="s">
        <v>2</v>
      </c>
      <c r="B119" s="46" t="s">
        <v>34</v>
      </c>
      <c r="C119" s="90"/>
      <c r="D119" s="46" t="s">
        <v>117</v>
      </c>
      <c r="E119" s="135"/>
      <c r="F119" s="137"/>
      <c r="G119" s="137"/>
      <c r="H119" s="26"/>
      <c r="I119" s="111" t="s">
        <v>175</v>
      </c>
      <c r="J119" s="26"/>
      <c r="K119" s="26"/>
      <c r="L119" s="26"/>
      <c r="M119" s="26"/>
      <c r="N119" s="26"/>
      <c r="O119" s="26"/>
      <c r="P119" s="26"/>
      <c r="Q119" s="26"/>
      <c r="R119" s="26"/>
      <c r="S119" s="26"/>
      <c r="T119" s="26"/>
      <c r="U119" s="26"/>
      <c r="V119" s="26"/>
      <c r="W119" s="26"/>
      <c r="X119" s="26"/>
      <c r="Y119" s="26"/>
      <c r="Z119" s="26"/>
    </row>
    <row r="120" spans="1:26" x14ac:dyDescent="0.2">
      <c r="A120" s="51" t="s">
        <v>133</v>
      </c>
      <c r="B120" s="46" t="s">
        <v>149</v>
      </c>
      <c r="C120" s="90"/>
      <c r="D120" s="103">
        <v>4</v>
      </c>
      <c r="E120" s="105"/>
      <c r="F120" s="106"/>
      <c r="G120" s="106"/>
      <c r="H120" s="26"/>
      <c r="I120" s="111"/>
      <c r="J120" s="26"/>
      <c r="K120" s="26"/>
      <c r="L120" s="26"/>
      <c r="M120" s="26"/>
      <c r="N120" s="26"/>
      <c r="O120" s="26"/>
      <c r="P120" s="26"/>
      <c r="Q120" s="26"/>
      <c r="R120" s="26"/>
      <c r="S120" s="26"/>
      <c r="T120" s="26"/>
      <c r="U120" s="26"/>
      <c r="V120" s="26"/>
      <c r="W120" s="26"/>
      <c r="X120" s="26"/>
      <c r="Y120" s="26"/>
      <c r="Z120" s="26"/>
    </row>
    <row r="121" spans="1:26" x14ac:dyDescent="0.2">
      <c r="A121" s="51" t="s">
        <v>136</v>
      </c>
      <c r="B121" s="46" t="s">
        <v>137</v>
      </c>
      <c r="C121" s="90"/>
      <c r="D121" s="103">
        <v>1</v>
      </c>
      <c r="E121" s="105"/>
      <c r="F121" s="106"/>
      <c r="G121" s="106"/>
      <c r="H121" s="26"/>
      <c r="I121" s="111"/>
      <c r="J121" s="26"/>
      <c r="K121" s="26"/>
      <c r="L121" s="26"/>
      <c r="M121" s="26"/>
      <c r="N121" s="26"/>
      <c r="O121" s="26"/>
      <c r="P121" s="26"/>
      <c r="Q121" s="26"/>
      <c r="R121" s="26"/>
      <c r="S121" s="26"/>
      <c r="T121" s="26"/>
      <c r="U121" s="26"/>
      <c r="V121" s="26"/>
      <c r="W121" s="26"/>
      <c r="X121" s="26"/>
      <c r="Y121" s="26"/>
      <c r="Z121" s="26"/>
    </row>
    <row r="122" spans="1:26" x14ac:dyDescent="0.2">
      <c r="A122" s="51" t="s">
        <v>139</v>
      </c>
      <c r="B122" s="46" t="s">
        <v>149</v>
      </c>
      <c r="C122" s="90"/>
      <c r="D122" s="103">
        <v>4</v>
      </c>
      <c r="E122" s="105"/>
      <c r="F122" s="106"/>
      <c r="G122" s="106"/>
      <c r="H122" s="26"/>
      <c r="I122" s="111"/>
      <c r="J122" s="26"/>
      <c r="K122" s="26"/>
      <c r="L122" s="26"/>
      <c r="M122" s="26"/>
      <c r="N122" s="26"/>
      <c r="O122" s="26"/>
      <c r="P122" s="26"/>
      <c r="Q122" s="26"/>
      <c r="R122" s="26"/>
      <c r="S122" s="26"/>
      <c r="T122" s="26"/>
      <c r="U122" s="26"/>
      <c r="V122" s="26"/>
      <c r="W122" s="26"/>
      <c r="X122" s="26"/>
      <c r="Y122" s="26"/>
      <c r="Z122" s="26"/>
    </row>
    <row r="123" spans="1:26" x14ac:dyDescent="0.2">
      <c r="A123" s="51" t="s">
        <v>151</v>
      </c>
      <c r="B123" s="46" t="s">
        <v>4</v>
      </c>
      <c r="C123" s="90"/>
      <c r="D123" s="484"/>
      <c r="E123" s="486"/>
      <c r="F123" s="207"/>
      <c r="G123" s="208">
        <v>25312.551634542808</v>
      </c>
      <c r="H123" s="26"/>
      <c r="I123" s="111"/>
      <c r="J123" s="26"/>
      <c r="K123" s="26"/>
      <c r="L123" s="26"/>
      <c r="M123" s="26"/>
      <c r="N123" s="26"/>
      <c r="O123" s="26"/>
      <c r="P123" s="26"/>
      <c r="Q123" s="26"/>
      <c r="R123" s="26"/>
      <c r="S123" s="26"/>
      <c r="T123" s="26"/>
      <c r="U123" s="26"/>
      <c r="V123" s="26"/>
      <c r="W123" s="26"/>
      <c r="X123" s="26"/>
      <c r="Y123" s="26"/>
      <c r="Z123" s="26"/>
    </row>
    <row r="124" spans="1:26" x14ac:dyDescent="0.2">
      <c r="A124" s="51" t="s">
        <v>152</v>
      </c>
      <c r="B124" s="46" t="s">
        <v>142</v>
      </c>
      <c r="C124" s="90"/>
      <c r="D124" s="119">
        <v>9.3749999999999997E-3</v>
      </c>
      <c r="E124" s="120"/>
      <c r="F124" s="121"/>
      <c r="G124" s="121"/>
      <c r="H124" s="26"/>
      <c r="I124" s="111"/>
      <c r="J124" s="26"/>
      <c r="K124" s="26"/>
      <c r="L124" s="26"/>
      <c r="M124" s="26"/>
      <c r="N124" s="26"/>
      <c r="O124" s="26"/>
      <c r="P124" s="26"/>
      <c r="Q124" s="26"/>
      <c r="R124" s="26"/>
      <c r="S124" s="26"/>
      <c r="T124" s="26"/>
      <c r="U124" s="26"/>
      <c r="V124" s="26"/>
      <c r="W124" s="26"/>
      <c r="X124" s="26"/>
      <c r="Y124" s="26"/>
      <c r="Z124" s="26"/>
    </row>
    <row r="125" spans="1:26" x14ac:dyDescent="0.2">
      <c r="A125" s="99" t="s">
        <v>153</v>
      </c>
      <c r="B125" s="46" t="s">
        <v>4</v>
      </c>
      <c r="C125" s="90"/>
      <c r="D125" s="125">
        <f>D123*D124</f>
        <v>0</v>
      </c>
      <c r="E125" s="141"/>
      <c r="F125" s="86"/>
      <c r="G125" s="86"/>
      <c r="H125" s="26"/>
      <c r="I125" s="111" t="s">
        <v>154</v>
      </c>
      <c r="J125" s="26"/>
      <c r="K125" s="26"/>
      <c r="L125" s="26"/>
      <c r="M125" s="26"/>
      <c r="N125" s="26"/>
      <c r="O125" s="26"/>
      <c r="P125" s="26"/>
      <c r="Q125" s="26"/>
      <c r="R125" s="26"/>
      <c r="S125" s="26"/>
      <c r="T125" s="26"/>
      <c r="U125" s="26"/>
      <c r="V125" s="26"/>
      <c r="W125" s="26"/>
      <c r="X125" s="26"/>
      <c r="Y125" s="26"/>
      <c r="Z125" s="26"/>
    </row>
    <row r="126" spans="1:26" x14ac:dyDescent="0.2">
      <c r="A126" s="355" t="s">
        <v>425</v>
      </c>
      <c r="B126" s="346"/>
      <c r="C126" s="346"/>
      <c r="D126" s="346"/>
      <c r="E126" s="347"/>
      <c r="F126" s="124"/>
      <c r="G126" s="124"/>
      <c r="H126" s="26"/>
      <c r="I126" s="111" t="s">
        <v>156</v>
      </c>
      <c r="J126" s="26"/>
      <c r="K126" s="26"/>
      <c r="L126" s="26"/>
      <c r="M126" s="26"/>
      <c r="N126" s="26"/>
      <c r="O126" s="26"/>
      <c r="P126" s="26"/>
      <c r="Q126" s="26"/>
      <c r="R126" s="26"/>
      <c r="S126" s="26"/>
      <c r="T126" s="26"/>
      <c r="U126" s="26"/>
      <c r="V126" s="26"/>
      <c r="W126" s="26"/>
      <c r="X126" s="26"/>
      <c r="Y126" s="26"/>
      <c r="Z126" s="26"/>
    </row>
    <row r="127" spans="1:26" x14ac:dyDescent="0.2">
      <c r="A127" s="48" t="s">
        <v>2</v>
      </c>
      <c r="B127" s="46" t="s">
        <v>34</v>
      </c>
      <c r="C127" s="90"/>
      <c r="D127" s="46" t="s">
        <v>117</v>
      </c>
      <c r="E127" s="135"/>
      <c r="F127" s="137"/>
      <c r="G127" s="137"/>
      <c r="H127" s="26"/>
      <c r="I127" s="111" t="s">
        <v>184</v>
      </c>
      <c r="J127" s="26"/>
      <c r="K127" s="26"/>
      <c r="L127" s="26"/>
      <c r="M127" s="26"/>
      <c r="N127" s="26"/>
      <c r="O127" s="26"/>
      <c r="P127" s="26"/>
      <c r="Q127" s="26"/>
      <c r="R127" s="26"/>
      <c r="S127" s="26"/>
      <c r="T127" s="26"/>
      <c r="U127" s="26"/>
      <c r="V127" s="26"/>
      <c r="W127" s="26"/>
      <c r="X127" s="26"/>
      <c r="Y127" s="26"/>
      <c r="Z127" s="26"/>
    </row>
    <row r="128" spans="1:26" x14ac:dyDescent="0.2">
      <c r="A128" s="51" t="s">
        <v>133</v>
      </c>
      <c r="B128" s="46" t="s">
        <v>149</v>
      </c>
      <c r="C128" s="90"/>
      <c r="D128" s="103">
        <v>4</v>
      </c>
      <c r="E128" s="105"/>
      <c r="F128" s="106"/>
      <c r="G128" s="106"/>
      <c r="H128" s="26"/>
      <c r="I128" s="111" t="s">
        <v>186</v>
      </c>
      <c r="J128" s="26"/>
      <c r="K128" s="26"/>
      <c r="L128" s="26"/>
      <c r="M128" s="26"/>
      <c r="N128" s="26"/>
      <c r="O128" s="26"/>
      <c r="P128" s="26"/>
      <c r="Q128" s="26"/>
      <c r="R128" s="26"/>
      <c r="S128" s="26"/>
      <c r="T128" s="26"/>
      <c r="U128" s="26"/>
      <c r="V128" s="26"/>
      <c r="W128" s="26"/>
      <c r="X128" s="26"/>
      <c r="Y128" s="26"/>
      <c r="Z128" s="26"/>
    </row>
    <row r="129" spans="1:26" x14ac:dyDescent="0.2">
      <c r="A129" s="51" t="s">
        <v>136</v>
      </c>
      <c r="B129" s="46" t="s">
        <v>137</v>
      </c>
      <c r="C129" s="90"/>
      <c r="D129" s="103">
        <v>1</v>
      </c>
      <c r="E129" s="105"/>
      <c r="F129" s="106"/>
      <c r="G129" s="106"/>
      <c r="H129" s="26"/>
      <c r="I129" s="111"/>
      <c r="J129" s="26"/>
      <c r="K129" s="26"/>
      <c r="L129" s="26"/>
      <c r="M129" s="26"/>
      <c r="N129" s="26"/>
      <c r="O129" s="26"/>
      <c r="P129" s="26"/>
      <c r="Q129" s="26"/>
      <c r="R129" s="26"/>
      <c r="S129" s="26"/>
      <c r="T129" s="26"/>
      <c r="U129" s="26"/>
      <c r="V129" s="26"/>
      <c r="W129" s="26"/>
      <c r="X129" s="26"/>
      <c r="Y129" s="26"/>
      <c r="Z129" s="26"/>
    </row>
    <row r="130" spans="1:26" x14ac:dyDescent="0.2">
      <c r="A130" s="51" t="s">
        <v>139</v>
      </c>
      <c r="B130" s="46" t="s">
        <v>149</v>
      </c>
      <c r="C130" s="90"/>
      <c r="D130" s="103">
        <v>4</v>
      </c>
      <c r="E130" s="105"/>
      <c r="F130" s="106"/>
      <c r="G130" s="106"/>
      <c r="H130" s="26"/>
      <c r="I130" s="111" t="s">
        <v>188</v>
      </c>
      <c r="J130" s="26"/>
      <c r="K130" s="26"/>
      <c r="L130" s="26"/>
      <c r="M130" s="26"/>
      <c r="N130" s="26"/>
      <c r="O130" s="26"/>
      <c r="P130" s="26"/>
      <c r="Q130" s="26"/>
      <c r="R130" s="26"/>
      <c r="S130" s="26"/>
      <c r="T130" s="26"/>
      <c r="U130" s="26"/>
      <c r="V130" s="26"/>
      <c r="W130" s="26"/>
      <c r="X130" s="26"/>
      <c r="Y130" s="26"/>
      <c r="Z130" s="26"/>
    </row>
    <row r="131" spans="1:26" x14ac:dyDescent="0.2">
      <c r="A131" s="51" t="s">
        <v>151</v>
      </c>
      <c r="B131" s="46" t="s">
        <v>4</v>
      </c>
      <c r="C131" s="90"/>
      <c r="D131" s="117">
        <f>D123</f>
        <v>0</v>
      </c>
      <c r="E131" s="135"/>
      <c r="F131" s="207"/>
      <c r="G131" s="207"/>
      <c r="H131" s="26"/>
      <c r="I131" s="111" t="s">
        <v>190</v>
      </c>
      <c r="J131" s="26"/>
      <c r="K131" s="26"/>
      <c r="L131" s="26"/>
      <c r="M131" s="26"/>
      <c r="N131" s="26"/>
      <c r="O131" s="26"/>
      <c r="P131" s="26"/>
      <c r="Q131" s="26"/>
      <c r="R131" s="26"/>
      <c r="S131" s="26"/>
      <c r="T131" s="26"/>
      <c r="U131" s="26"/>
      <c r="V131" s="26"/>
      <c r="W131" s="26"/>
      <c r="X131" s="26"/>
      <c r="Y131" s="26"/>
      <c r="Z131" s="26"/>
    </row>
    <row r="132" spans="1:26" ht="24" x14ac:dyDescent="0.2">
      <c r="A132" s="51" t="s">
        <v>159</v>
      </c>
      <c r="B132" s="46" t="s">
        <v>137</v>
      </c>
      <c r="C132" s="90"/>
      <c r="D132" s="103">
        <v>0.8</v>
      </c>
      <c r="E132" s="105"/>
      <c r="F132" s="106"/>
      <c r="G132" s="106"/>
      <c r="H132" s="26"/>
      <c r="I132" s="116" t="s">
        <v>192</v>
      </c>
      <c r="J132" s="26"/>
      <c r="K132" s="26"/>
      <c r="L132" s="26"/>
      <c r="M132" s="26"/>
      <c r="N132" s="26"/>
      <c r="O132" s="26"/>
      <c r="P132" s="26"/>
      <c r="Q132" s="26"/>
      <c r="R132" s="26"/>
      <c r="S132" s="26"/>
      <c r="T132" s="26"/>
      <c r="U132" s="26"/>
      <c r="V132" s="26"/>
      <c r="W132" s="26"/>
      <c r="X132" s="26"/>
      <c r="Y132" s="26"/>
      <c r="Z132" s="26"/>
    </row>
    <row r="133" spans="1:26" x14ac:dyDescent="0.2">
      <c r="A133" s="99" t="s">
        <v>204</v>
      </c>
      <c r="B133" s="46" t="s">
        <v>4</v>
      </c>
      <c r="C133" s="90"/>
      <c r="D133" s="125">
        <f>D131</f>
        <v>0</v>
      </c>
      <c r="E133" s="141"/>
      <c r="F133" s="142"/>
      <c r="G133" s="142"/>
      <c r="H133" s="26"/>
      <c r="I133" s="111"/>
      <c r="J133" s="26"/>
      <c r="K133" s="26"/>
      <c r="L133" s="26"/>
      <c r="M133" s="26"/>
      <c r="N133" s="26"/>
      <c r="O133" s="26"/>
      <c r="P133" s="26"/>
      <c r="Q133" s="26"/>
      <c r="R133" s="26"/>
      <c r="S133" s="26"/>
      <c r="T133" s="26"/>
      <c r="U133" s="26"/>
      <c r="V133" s="26"/>
      <c r="W133" s="26"/>
      <c r="X133" s="26"/>
      <c r="Y133" s="26"/>
      <c r="Z133" s="26"/>
    </row>
    <row r="134" spans="1:26" x14ac:dyDescent="0.2">
      <c r="A134" s="26"/>
      <c r="B134" s="30"/>
      <c r="C134" s="26"/>
      <c r="D134" s="26"/>
      <c r="E134" s="26"/>
      <c r="F134" s="26"/>
      <c r="G134" s="26"/>
      <c r="H134" s="26"/>
      <c r="I134" s="115" t="s">
        <v>193</v>
      </c>
      <c r="J134" s="26"/>
      <c r="K134" s="26"/>
      <c r="L134" s="26"/>
      <c r="M134" s="26"/>
      <c r="N134" s="26"/>
      <c r="O134" s="26"/>
      <c r="P134" s="26"/>
      <c r="Q134" s="26"/>
      <c r="R134" s="26"/>
      <c r="S134" s="26"/>
      <c r="T134" s="26"/>
      <c r="U134" s="26"/>
      <c r="V134" s="26"/>
      <c r="W134" s="26"/>
      <c r="X134" s="26"/>
      <c r="Y134" s="26"/>
      <c r="Z134" s="26"/>
    </row>
    <row r="135" spans="1:26" x14ac:dyDescent="0.2">
      <c r="A135" s="46" t="s">
        <v>2</v>
      </c>
      <c r="B135" s="48" t="s">
        <v>34</v>
      </c>
      <c r="C135" s="48" t="s">
        <v>117</v>
      </c>
      <c r="D135" s="126" t="s">
        <v>420</v>
      </c>
      <c r="E135" s="126" t="s">
        <v>36</v>
      </c>
      <c r="F135" s="42"/>
      <c r="G135" s="42"/>
      <c r="H135" s="26"/>
      <c r="I135" s="111" t="s">
        <v>194</v>
      </c>
      <c r="J135" s="26"/>
      <c r="K135" s="26"/>
      <c r="L135" s="26"/>
      <c r="M135" s="26"/>
      <c r="N135" s="26"/>
      <c r="O135" s="26"/>
      <c r="P135" s="26"/>
      <c r="Q135" s="26"/>
      <c r="R135" s="26"/>
      <c r="S135" s="26"/>
      <c r="T135" s="26"/>
      <c r="U135" s="26"/>
      <c r="V135" s="26"/>
      <c r="W135" s="26"/>
      <c r="X135" s="26"/>
      <c r="Y135" s="26"/>
      <c r="Z135" s="26"/>
    </row>
    <row r="136" spans="1:26" x14ac:dyDescent="0.2">
      <c r="A136" s="51" t="s">
        <v>207</v>
      </c>
      <c r="B136" s="48" t="s">
        <v>88</v>
      </c>
      <c r="C136" s="99"/>
      <c r="D136" s="78">
        <f>D131</f>
        <v>0</v>
      </c>
      <c r="E136" s="78" t="s">
        <v>208</v>
      </c>
      <c r="F136" s="81"/>
      <c r="G136" s="81"/>
      <c r="H136" s="26"/>
      <c r="I136" s="111" t="s">
        <v>195</v>
      </c>
      <c r="J136" s="26"/>
      <c r="K136" s="26"/>
      <c r="L136" s="26"/>
      <c r="M136" s="26"/>
      <c r="N136" s="26"/>
      <c r="O136" s="26"/>
      <c r="P136" s="26"/>
      <c r="Q136" s="26"/>
      <c r="R136" s="26"/>
      <c r="S136" s="26"/>
      <c r="T136" s="26"/>
      <c r="U136" s="26"/>
      <c r="V136" s="26"/>
      <c r="W136" s="26"/>
      <c r="X136" s="26"/>
      <c r="Y136" s="26"/>
      <c r="Z136" s="26"/>
    </row>
    <row r="137" spans="1:26" x14ac:dyDescent="0.2">
      <c r="A137" s="51" t="s">
        <v>166</v>
      </c>
      <c r="B137" s="48" t="s">
        <v>88</v>
      </c>
      <c r="C137" s="107">
        <f>D117</f>
        <v>1.6670000000000001E-2</v>
      </c>
      <c r="D137" s="78">
        <f t="shared" ref="D137:D139" si="9">D136</f>
        <v>0</v>
      </c>
      <c r="E137" s="78">
        <f t="shared" ref="E137:E140" si="10">D137*C137</f>
        <v>0</v>
      </c>
      <c r="F137" s="81"/>
      <c r="G137" s="81"/>
      <c r="H137" s="26"/>
      <c r="I137" s="111" t="s">
        <v>196</v>
      </c>
      <c r="J137" s="26"/>
      <c r="K137" s="26"/>
      <c r="L137" s="26"/>
      <c r="M137" s="26"/>
      <c r="N137" s="26"/>
      <c r="O137" s="26"/>
      <c r="P137" s="26"/>
      <c r="Q137" s="26"/>
      <c r="R137" s="26"/>
      <c r="S137" s="26"/>
      <c r="T137" s="26"/>
      <c r="U137" s="26"/>
      <c r="V137" s="26"/>
      <c r="W137" s="26"/>
      <c r="X137" s="26"/>
      <c r="Y137" s="26"/>
      <c r="Z137" s="26"/>
    </row>
    <row r="138" spans="1:26" x14ac:dyDescent="0.2">
      <c r="A138" s="51" t="s">
        <v>168</v>
      </c>
      <c r="B138" s="48" t="s">
        <v>88</v>
      </c>
      <c r="C138" s="112">
        <v>3.3300000000000001E-3</v>
      </c>
      <c r="D138" s="78">
        <f t="shared" si="9"/>
        <v>0</v>
      </c>
      <c r="E138" s="78">
        <f t="shared" si="10"/>
        <v>0</v>
      </c>
      <c r="F138" s="81"/>
      <c r="G138" s="81"/>
      <c r="H138" s="26"/>
      <c r="I138" s="111" t="s">
        <v>197</v>
      </c>
      <c r="J138" s="26"/>
      <c r="K138" s="26"/>
      <c r="L138" s="26"/>
      <c r="M138" s="26"/>
      <c r="N138" s="26"/>
      <c r="O138" s="26"/>
      <c r="P138" s="26"/>
      <c r="Q138" s="26"/>
      <c r="R138" s="26"/>
      <c r="S138" s="26"/>
      <c r="T138" s="26"/>
      <c r="U138" s="26"/>
      <c r="V138" s="26"/>
      <c r="W138" s="26"/>
      <c r="X138" s="26"/>
      <c r="Y138" s="26"/>
      <c r="Z138" s="26"/>
    </row>
    <row r="139" spans="1:26" x14ac:dyDescent="0.2">
      <c r="A139" s="51" t="s">
        <v>170</v>
      </c>
      <c r="B139" s="48" t="s">
        <v>88</v>
      </c>
      <c r="C139" s="119">
        <v>9.3749999999999997E-3</v>
      </c>
      <c r="D139" s="78">
        <f t="shared" si="9"/>
        <v>0</v>
      </c>
      <c r="E139" s="78">
        <f t="shared" si="10"/>
        <v>0</v>
      </c>
      <c r="F139" s="81"/>
      <c r="G139" s="81"/>
      <c r="H139" s="26"/>
      <c r="I139" s="111" t="s">
        <v>198</v>
      </c>
      <c r="J139" s="26"/>
      <c r="K139" s="26"/>
      <c r="L139" s="26"/>
      <c r="M139" s="26"/>
      <c r="N139" s="26"/>
      <c r="O139" s="26"/>
      <c r="P139" s="26"/>
      <c r="Q139" s="26"/>
      <c r="R139" s="26"/>
      <c r="S139" s="26"/>
      <c r="T139" s="26"/>
      <c r="U139" s="26"/>
      <c r="V139" s="26"/>
      <c r="W139" s="26"/>
      <c r="X139" s="26"/>
      <c r="Y139" s="26"/>
      <c r="Z139" s="26"/>
    </row>
    <row r="140" spans="1:26" x14ac:dyDescent="0.2">
      <c r="A140" s="51" t="s">
        <v>180</v>
      </c>
      <c r="B140" s="48" t="s">
        <v>88</v>
      </c>
      <c r="C140" s="107">
        <v>2E-3</v>
      </c>
      <c r="D140" s="78">
        <f>D131</f>
        <v>0</v>
      </c>
      <c r="E140" s="78">
        <f t="shared" si="10"/>
        <v>0</v>
      </c>
      <c r="F140" s="127"/>
      <c r="G140" s="127"/>
      <c r="H140" s="26"/>
      <c r="I140" s="111"/>
      <c r="J140" s="26"/>
      <c r="K140" s="26"/>
      <c r="L140" s="26"/>
      <c r="M140" s="26"/>
      <c r="N140" s="26"/>
      <c r="O140" s="26"/>
      <c r="P140" s="26"/>
      <c r="Q140" s="26"/>
      <c r="R140" s="26"/>
      <c r="S140" s="26"/>
      <c r="T140" s="26"/>
      <c r="U140" s="26"/>
      <c r="V140" s="26"/>
      <c r="W140" s="26"/>
      <c r="X140" s="26"/>
      <c r="Y140" s="26"/>
      <c r="Z140" s="26"/>
    </row>
    <row r="141" spans="1:26" x14ac:dyDescent="0.2">
      <c r="A141" s="348" t="s">
        <v>181</v>
      </c>
      <c r="B141" s="349"/>
      <c r="C141" s="349"/>
      <c r="D141" s="350"/>
      <c r="E141" s="80">
        <f>ROUND(SUM(E131:E140),2)</f>
        <v>0</v>
      </c>
      <c r="F141" s="127"/>
      <c r="G141" s="127"/>
      <c r="H141" s="26"/>
      <c r="I141" s="111"/>
      <c r="J141" s="26"/>
      <c r="K141" s="26"/>
      <c r="L141" s="26"/>
      <c r="M141" s="26"/>
      <c r="N141" s="26"/>
      <c r="O141" s="26"/>
      <c r="P141" s="26"/>
      <c r="Q141" s="26"/>
      <c r="R141" s="26"/>
      <c r="S141" s="26"/>
      <c r="T141" s="26"/>
      <c r="U141" s="26"/>
      <c r="V141" s="26"/>
      <c r="W141" s="26"/>
      <c r="X141" s="26"/>
      <c r="Y141" s="26"/>
      <c r="Z141" s="26"/>
    </row>
    <row r="142" spans="1:26" x14ac:dyDescent="0.2">
      <c r="A142" s="348" t="s">
        <v>182</v>
      </c>
      <c r="B142" s="349"/>
      <c r="C142" s="349"/>
      <c r="D142" s="350"/>
      <c r="E142" s="82">
        <v>1</v>
      </c>
      <c r="F142" s="130"/>
      <c r="G142" s="130"/>
      <c r="H142" s="26"/>
      <c r="I142" s="111" t="s">
        <v>154</v>
      </c>
      <c r="J142" s="26"/>
      <c r="K142" s="26"/>
      <c r="L142" s="26"/>
      <c r="M142" s="26"/>
      <c r="N142" s="26"/>
      <c r="O142" s="26"/>
      <c r="P142" s="26"/>
      <c r="Q142" s="26"/>
      <c r="R142" s="26"/>
      <c r="S142" s="26"/>
      <c r="T142" s="26"/>
      <c r="U142" s="26"/>
      <c r="V142" s="26"/>
      <c r="W142" s="26"/>
      <c r="X142" s="26"/>
      <c r="Y142" s="26"/>
      <c r="Z142" s="26"/>
    </row>
    <row r="143" spans="1:26" x14ac:dyDescent="0.2">
      <c r="A143" s="348" t="s">
        <v>78</v>
      </c>
      <c r="B143" s="349"/>
      <c r="C143" s="349"/>
      <c r="D143" s="350"/>
      <c r="E143" s="80">
        <f>SUM(E137:E140)</f>
        <v>0</v>
      </c>
      <c r="F143" s="132"/>
      <c r="G143" s="132"/>
      <c r="H143" s="26"/>
      <c r="I143" s="111"/>
      <c r="J143" s="26"/>
      <c r="K143" s="26"/>
      <c r="L143" s="26"/>
      <c r="M143" s="26"/>
      <c r="N143" s="26"/>
      <c r="O143" s="26"/>
      <c r="P143" s="26"/>
      <c r="Q143" s="26"/>
      <c r="R143" s="26"/>
      <c r="S143" s="26"/>
      <c r="T143" s="26"/>
      <c r="U143" s="26"/>
      <c r="V143" s="26"/>
      <c r="W143" s="26"/>
      <c r="X143" s="26"/>
      <c r="Y143" s="26"/>
      <c r="Z143" s="26"/>
    </row>
    <row r="144" spans="1:26" x14ac:dyDescent="0.2">
      <c r="A144" s="89"/>
      <c r="B144" s="89"/>
      <c r="C144" s="89"/>
      <c r="D144" s="89"/>
      <c r="E144" s="146"/>
      <c r="F144" s="130"/>
      <c r="G144" s="130"/>
      <c r="H144" s="26"/>
      <c r="I144" s="111"/>
      <c r="J144" s="26"/>
      <c r="K144" s="26"/>
      <c r="L144" s="26"/>
      <c r="M144" s="26"/>
      <c r="N144" s="26"/>
      <c r="O144" s="26"/>
      <c r="P144" s="26"/>
      <c r="Q144" s="26"/>
      <c r="R144" s="26"/>
      <c r="S144" s="26"/>
      <c r="T144" s="26"/>
      <c r="U144" s="26"/>
      <c r="V144" s="26"/>
      <c r="W144" s="26"/>
      <c r="X144" s="26"/>
      <c r="Y144" s="26"/>
      <c r="Z144" s="26"/>
    </row>
    <row r="145" spans="1:26" x14ac:dyDescent="0.2">
      <c r="A145" s="348" t="s">
        <v>209</v>
      </c>
      <c r="B145" s="349"/>
      <c r="C145" s="349"/>
      <c r="D145" s="350"/>
      <c r="E145" s="80">
        <f>SUM(E27,E51)</f>
        <v>0</v>
      </c>
      <c r="F145" s="146"/>
      <c r="G145" s="146"/>
      <c r="H145" s="26"/>
      <c r="I145" s="111" t="s">
        <v>199</v>
      </c>
      <c r="J145" s="26"/>
      <c r="K145" s="26"/>
      <c r="L145" s="26"/>
      <c r="M145" s="26"/>
      <c r="N145" s="26"/>
      <c r="O145" s="26"/>
      <c r="P145" s="26"/>
      <c r="Q145" s="26"/>
      <c r="R145" s="26"/>
      <c r="S145" s="26"/>
      <c r="T145" s="26"/>
      <c r="U145" s="26"/>
      <c r="V145" s="26"/>
      <c r="W145" s="26"/>
      <c r="X145" s="26"/>
      <c r="Y145" s="26"/>
      <c r="Z145" s="26"/>
    </row>
    <row r="146" spans="1:26" x14ac:dyDescent="0.2">
      <c r="A146" s="348" t="s">
        <v>210</v>
      </c>
      <c r="B146" s="349"/>
      <c r="C146" s="349"/>
      <c r="D146" s="350"/>
      <c r="E146" s="80">
        <f>ROUND(SUM(E143,E106),2)</f>
        <v>0</v>
      </c>
      <c r="F146" s="130"/>
      <c r="G146" s="130"/>
      <c r="H146" s="26"/>
      <c r="I146" s="111" t="s">
        <v>211</v>
      </c>
      <c r="J146" s="26"/>
      <c r="K146" s="26"/>
      <c r="L146" s="26"/>
      <c r="M146" s="26"/>
      <c r="N146" s="26"/>
      <c r="O146" s="26"/>
      <c r="P146" s="26"/>
      <c r="Q146" s="26"/>
      <c r="R146" s="26"/>
      <c r="S146" s="26"/>
      <c r="T146" s="26"/>
      <c r="U146" s="26"/>
      <c r="V146" s="26"/>
      <c r="W146" s="26"/>
      <c r="X146" s="26"/>
      <c r="Y146" s="26"/>
      <c r="Z146" s="26"/>
    </row>
    <row r="147" spans="1:26" x14ac:dyDescent="0.2">
      <c r="A147" s="348" t="s">
        <v>78</v>
      </c>
      <c r="B147" s="349"/>
      <c r="C147" s="349"/>
      <c r="D147" s="350"/>
      <c r="E147" s="80">
        <f>SUM(E145:E146)</f>
        <v>0</v>
      </c>
      <c r="F147" s="130"/>
      <c r="G147" s="130"/>
      <c r="H147" s="26"/>
      <c r="I147" s="111" t="s">
        <v>212</v>
      </c>
      <c r="J147" s="26"/>
      <c r="K147" s="26"/>
      <c r="L147" s="26"/>
      <c r="M147" s="26"/>
      <c r="N147" s="26"/>
      <c r="O147" s="26"/>
      <c r="P147" s="26"/>
      <c r="Q147" s="26"/>
      <c r="R147" s="26"/>
      <c r="S147" s="26"/>
      <c r="T147" s="26"/>
      <c r="U147" s="26"/>
      <c r="V147" s="26"/>
      <c r="W147" s="26"/>
      <c r="X147" s="26"/>
      <c r="Y147" s="26"/>
      <c r="Z147" s="26"/>
    </row>
    <row r="148" spans="1:26" x14ac:dyDescent="0.2">
      <c r="A148" s="348" t="s">
        <v>189</v>
      </c>
      <c r="B148" s="349"/>
      <c r="C148" s="349"/>
      <c r="D148" s="350"/>
      <c r="E148" s="80">
        <f>ROUND(E147*BDI,2)</f>
        <v>0</v>
      </c>
      <c r="F148" s="130"/>
      <c r="G148" s="130"/>
      <c r="H148" s="26"/>
      <c r="I148" s="116"/>
      <c r="J148" s="26"/>
      <c r="K148" s="26"/>
      <c r="L148" s="26"/>
      <c r="M148" s="26"/>
      <c r="N148" s="26"/>
      <c r="O148" s="26"/>
      <c r="P148" s="26"/>
      <c r="Q148" s="26"/>
      <c r="R148" s="26"/>
      <c r="S148" s="26"/>
      <c r="T148" s="26"/>
      <c r="U148" s="26"/>
      <c r="V148" s="26"/>
      <c r="W148" s="26"/>
      <c r="X148" s="26"/>
      <c r="Y148" s="26"/>
      <c r="Z148" s="26"/>
    </row>
    <row r="149" spans="1:26" x14ac:dyDescent="0.2">
      <c r="A149" s="365" t="s">
        <v>213</v>
      </c>
      <c r="B149" s="346"/>
      <c r="C149" s="346"/>
      <c r="D149" s="347"/>
      <c r="E149" s="80">
        <f>SUM(E147:E148)</f>
        <v>0</v>
      </c>
      <c r="F149" s="130"/>
      <c r="G149" s="130"/>
      <c r="H149" s="26"/>
      <c r="I149" s="111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  <c r="V149" s="26"/>
      <c r="W149" s="26"/>
      <c r="X149" s="26"/>
      <c r="Y149" s="26"/>
      <c r="Z149" s="26"/>
    </row>
    <row r="150" spans="1:26" x14ac:dyDescent="0.2">
      <c r="A150" s="26"/>
      <c r="B150" s="26"/>
      <c r="C150" s="26"/>
      <c r="D150" s="30"/>
      <c r="E150" s="30"/>
      <c r="F150" s="130"/>
      <c r="G150" s="130"/>
      <c r="H150" s="26"/>
      <c r="I150" s="115" t="s">
        <v>214</v>
      </c>
      <c r="J150" s="26"/>
      <c r="K150" s="26"/>
      <c r="L150" s="26"/>
      <c r="M150" s="26"/>
      <c r="N150" s="26"/>
      <c r="O150" s="26"/>
      <c r="P150" s="26"/>
      <c r="Q150" s="26"/>
      <c r="R150" s="26"/>
      <c r="S150" s="26"/>
      <c r="T150" s="26"/>
      <c r="U150" s="26"/>
      <c r="V150" s="26"/>
      <c r="W150" s="26"/>
      <c r="X150" s="26"/>
      <c r="Y150" s="26"/>
      <c r="Z150" s="26"/>
    </row>
    <row r="151" spans="1:26" x14ac:dyDescent="0.2">
      <c r="A151" s="26"/>
      <c r="B151" s="26"/>
      <c r="C151" s="26"/>
      <c r="D151" s="26"/>
      <c r="E151" s="30"/>
      <c r="F151" s="26"/>
      <c r="G151" s="26"/>
      <c r="H151" s="26"/>
      <c r="I151" s="116" t="s">
        <v>215</v>
      </c>
      <c r="J151" s="26"/>
      <c r="K151" s="26"/>
      <c r="L151" s="26"/>
      <c r="M151" s="26"/>
      <c r="N151" s="26"/>
      <c r="O151" s="26"/>
      <c r="P151" s="26"/>
      <c r="Q151" s="26"/>
      <c r="R151" s="26"/>
      <c r="S151" s="26"/>
      <c r="T151" s="26"/>
      <c r="U151" s="26"/>
      <c r="V151" s="26"/>
      <c r="W151" s="26"/>
      <c r="X151" s="26"/>
      <c r="Y151" s="26"/>
      <c r="Z151" s="26"/>
    </row>
    <row r="152" spans="1:26" x14ac:dyDescent="0.2">
      <c r="A152" s="30"/>
      <c r="B152" s="26"/>
      <c r="C152" s="26"/>
      <c r="D152" s="26"/>
      <c r="E152" s="30"/>
      <c r="F152" s="26"/>
      <c r="G152" s="26"/>
      <c r="H152" s="26"/>
      <c r="I152" s="111"/>
      <c r="J152" s="26"/>
      <c r="K152" s="26"/>
      <c r="L152" s="26"/>
      <c r="M152" s="26"/>
      <c r="N152" s="26"/>
      <c r="O152" s="26"/>
      <c r="P152" s="26"/>
      <c r="Q152" s="26"/>
      <c r="R152" s="26"/>
      <c r="S152" s="26"/>
      <c r="T152" s="26"/>
      <c r="U152" s="26"/>
      <c r="V152" s="26"/>
      <c r="W152" s="26"/>
      <c r="X152" s="26"/>
      <c r="Y152" s="26"/>
      <c r="Z152" s="26"/>
    </row>
    <row r="153" spans="1:26" x14ac:dyDescent="0.2">
      <c r="A153" s="168"/>
      <c r="B153" s="21"/>
      <c r="C153" s="21"/>
      <c r="D153" s="21"/>
      <c r="E153" s="168"/>
      <c r="F153" s="26"/>
      <c r="G153" s="26"/>
      <c r="H153" s="26"/>
      <c r="I153" s="115" t="s">
        <v>216</v>
      </c>
      <c r="J153" s="26"/>
      <c r="K153" s="26"/>
      <c r="L153" s="26"/>
      <c r="M153" s="26"/>
      <c r="N153" s="26"/>
      <c r="O153" s="26"/>
      <c r="P153" s="26"/>
      <c r="Q153" s="26"/>
      <c r="R153" s="26"/>
      <c r="S153" s="26"/>
      <c r="T153" s="26"/>
      <c r="U153" s="26"/>
      <c r="V153" s="26"/>
      <c r="W153" s="26"/>
      <c r="X153" s="26"/>
      <c r="Y153" s="26"/>
      <c r="Z153" s="26"/>
    </row>
    <row r="154" spans="1:26" x14ac:dyDescent="0.2">
      <c r="A154" s="344"/>
      <c r="B154" s="340"/>
      <c r="C154" s="340"/>
      <c r="D154" s="340"/>
      <c r="E154" s="340"/>
      <c r="F154" s="26"/>
      <c r="G154" s="26"/>
      <c r="H154" s="26"/>
      <c r="I154" s="111" t="s">
        <v>217</v>
      </c>
      <c r="J154" s="26"/>
      <c r="K154" s="26"/>
      <c r="L154" s="26"/>
      <c r="M154" s="26"/>
      <c r="N154" s="26"/>
      <c r="O154" s="26"/>
      <c r="P154" s="26"/>
      <c r="Q154" s="26"/>
      <c r="R154" s="26"/>
      <c r="S154" s="26"/>
      <c r="T154" s="26"/>
      <c r="U154" s="26"/>
      <c r="V154" s="26"/>
      <c r="W154" s="26"/>
      <c r="X154" s="26"/>
      <c r="Y154" s="26"/>
      <c r="Z154" s="26"/>
    </row>
    <row r="155" spans="1:26" x14ac:dyDescent="0.2">
      <c r="A155" s="344"/>
      <c r="B155" s="340"/>
      <c r="C155" s="340"/>
      <c r="D155" s="340"/>
      <c r="E155" s="340"/>
      <c r="F155" s="30"/>
      <c r="G155" s="30"/>
      <c r="H155" s="26"/>
      <c r="I155" s="111" t="s">
        <v>218</v>
      </c>
      <c r="J155" s="26"/>
      <c r="K155" s="26"/>
      <c r="L155" s="26"/>
      <c r="M155" s="26"/>
      <c r="N155" s="26"/>
      <c r="O155" s="26"/>
      <c r="P155" s="26"/>
      <c r="Q155" s="26"/>
      <c r="R155" s="26"/>
      <c r="S155" s="26"/>
      <c r="T155" s="26"/>
      <c r="U155" s="26"/>
      <c r="V155" s="26"/>
      <c r="W155" s="26"/>
      <c r="X155" s="26"/>
      <c r="Y155" s="26"/>
      <c r="Z155" s="26"/>
    </row>
    <row r="156" spans="1:26" x14ac:dyDescent="0.2">
      <c r="A156" s="344"/>
      <c r="B156" s="340"/>
      <c r="C156" s="340"/>
      <c r="D156" s="340"/>
      <c r="E156" s="340"/>
      <c r="F156" s="30"/>
      <c r="G156" s="30"/>
      <c r="H156" s="26"/>
      <c r="I156" s="111" t="s">
        <v>219</v>
      </c>
      <c r="J156" s="26"/>
      <c r="K156" s="26"/>
      <c r="L156" s="26"/>
      <c r="M156" s="26"/>
      <c r="N156" s="26"/>
      <c r="O156" s="26"/>
      <c r="P156" s="26"/>
      <c r="Q156" s="26"/>
      <c r="R156" s="26"/>
      <c r="S156" s="26"/>
      <c r="T156" s="26"/>
      <c r="U156" s="26"/>
      <c r="V156" s="26"/>
      <c r="W156" s="26"/>
      <c r="X156" s="26"/>
      <c r="Y156" s="26"/>
      <c r="Z156" s="26"/>
    </row>
    <row r="157" spans="1:26" x14ac:dyDescent="0.2">
      <c r="A157" s="339"/>
      <c r="B157" s="340"/>
      <c r="C157" s="340"/>
      <c r="D157" s="340"/>
      <c r="E157" s="340"/>
      <c r="F157" s="30"/>
      <c r="G157" s="30"/>
      <c r="H157" s="26"/>
      <c r="I157" s="111" t="s">
        <v>220</v>
      </c>
      <c r="J157" s="26"/>
      <c r="K157" s="26"/>
      <c r="L157" s="26"/>
      <c r="M157" s="26"/>
      <c r="N157" s="26"/>
      <c r="O157" s="26"/>
      <c r="P157" s="26"/>
      <c r="Q157" s="26"/>
      <c r="R157" s="26"/>
      <c r="S157" s="26"/>
      <c r="T157" s="26"/>
      <c r="U157" s="26"/>
      <c r="V157" s="26"/>
      <c r="W157" s="26"/>
      <c r="X157" s="26"/>
      <c r="Y157" s="26"/>
      <c r="Z157" s="26"/>
    </row>
    <row r="158" spans="1:26" x14ac:dyDescent="0.2">
      <c r="A158" s="339"/>
      <c r="B158" s="340"/>
      <c r="C158" s="340"/>
      <c r="D158" s="340"/>
      <c r="E158" s="340"/>
      <c r="F158" s="30"/>
      <c r="G158" s="30"/>
      <c r="H158" s="26"/>
      <c r="I158" s="111" t="s">
        <v>221</v>
      </c>
      <c r="J158" s="26"/>
      <c r="K158" s="26"/>
      <c r="L158" s="26"/>
      <c r="M158" s="26"/>
      <c r="N158" s="26"/>
      <c r="O158" s="26"/>
      <c r="P158" s="26"/>
      <c r="Q158" s="26"/>
      <c r="R158" s="26"/>
      <c r="S158" s="26"/>
      <c r="T158" s="26"/>
      <c r="U158" s="26"/>
      <c r="V158" s="26"/>
      <c r="W158" s="26"/>
      <c r="X158" s="26"/>
      <c r="Y158" s="26"/>
      <c r="Z158" s="26"/>
    </row>
    <row r="159" spans="1:26" x14ac:dyDescent="0.2">
      <c r="F159" s="31"/>
      <c r="G159" s="31"/>
      <c r="H159" s="26"/>
      <c r="I159" s="111" t="s">
        <v>222</v>
      </c>
      <c r="J159" s="26"/>
      <c r="K159" s="26"/>
      <c r="L159" s="26"/>
      <c r="M159" s="26"/>
      <c r="N159" s="26"/>
      <c r="O159" s="26"/>
      <c r="P159" s="26"/>
      <c r="Q159" s="26"/>
      <c r="R159" s="26"/>
      <c r="S159" s="26"/>
      <c r="T159" s="26"/>
      <c r="U159" s="26"/>
      <c r="V159" s="26"/>
      <c r="W159" s="26"/>
      <c r="X159" s="26"/>
      <c r="Y159" s="26"/>
      <c r="Z159" s="26"/>
    </row>
    <row r="160" spans="1:26" x14ac:dyDescent="0.2">
      <c r="F160" s="31"/>
      <c r="G160" s="31"/>
      <c r="H160" s="26"/>
      <c r="I160" s="111"/>
      <c r="J160" s="26"/>
      <c r="K160" s="26"/>
      <c r="L160" s="26"/>
      <c r="M160" s="26"/>
      <c r="N160" s="26"/>
      <c r="O160" s="26"/>
      <c r="P160" s="26"/>
      <c r="Q160" s="26"/>
      <c r="R160" s="26"/>
      <c r="S160" s="26"/>
      <c r="T160" s="26"/>
      <c r="U160" s="26"/>
      <c r="V160" s="26"/>
      <c r="W160" s="26"/>
      <c r="X160" s="26"/>
      <c r="Y160" s="26"/>
      <c r="Z160" s="26"/>
    </row>
    <row r="161" spans="1:26" x14ac:dyDescent="0.2">
      <c r="F161" s="31"/>
      <c r="G161" s="31"/>
      <c r="H161" s="26"/>
      <c r="I161" s="111"/>
      <c r="J161" s="26"/>
      <c r="K161" s="26"/>
      <c r="L161" s="26"/>
      <c r="M161" s="26"/>
      <c r="N161" s="26"/>
      <c r="O161" s="26"/>
      <c r="P161" s="26"/>
      <c r="Q161" s="26"/>
      <c r="R161" s="26"/>
      <c r="S161" s="26"/>
      <c r="T161" s="26"/>
      <c r="U161" s="26"/>
      <c r="V161" s="26"/>
      <c r="W161" s="26"/>
      <c r="X161" s="26"/>
      <c r="Y161" s="26"/>
      <c r="Z161" s="26"/>
    </row>
    <row r="162" spans="1:26" x14ac:dyDescent="0.2">
      <c r="F162" s="32"/>
      <c r="G162" s="32"/>
      <c r="H162" s="26"/>
      <c r="I162" s="111"/>
      <c r="J162" s="26"/>
      <c r="K162" s="26"/>
      <c r="L162" s="26"/>
      <c r="M162" s="26"/>
      <c r="N162" s="26"/>
      <c r="O162" s="26"/>
      <c r="P162" s="26"/>
      <c r="Q162" s="26"/>
      <c r="R162" s="26"/>
      <c r="S162" s="26"/>
      <c r="T162" s="26"/>
      <c r="U162" s="26"/>
      <c r="V162" s="26"/>
      <c r="W162" s="26"/>
      <c r="X162" s="26"/>
      <c r="Y162" s="26"/>
      <c r="Z162" s="26"/>
    </row>
    <row r="163" spans="1:26" x14ac:dyDescent="0.2">
      <c r="F163" s="32"/>
      <c r="G163" s="32"/>
      <c r="H163" s="26"/>
      <c r="I163" s="111" t="s">
        <v>154</v>
      </c>
      <c r="J163" s="26"/>
      <c r="K163" s="26"/>
      <c r="L163" s="26"/>
      <c r="M163" s="26"/>
      <c r="N163" s="26"/>
      <c r="O163" s="26"/>
      <c r="P163" s="26"/>
      <c r="Q163" s="26"/>
      <c r="R163" s="26"/>
      <c r="S163" s="26"/>
      <c r="T163" s="26"/>
      <c r="U163" s="26"/>
      <c r="V163" s="26"/>
      <c r="W163" s="26"/>
      <c r="X163" s="26"/>
      <c r="Y163" s="26"/>
      <c r="Z163" s="26"/>
    </row>
    <row r="164" spans="1:26" x14ac:dyDescent="0.2">
      <c r="A164" s="26"/>
      <c r="B164" s="26"/>
      <c r="C164" s="26"/>
      <c r="D164" s="30"/>
      <c r="E164" s="30"/>
      <c r="F164" s="30"/>
      <c r="G164" s="30"/>
      <c r="H164" s="26"/>
      <c r="I164" s="111" t="s">
        <v>157</v>
      </c>
      <c r="J164" s="26"/>
      <c r="K164" s="26"/>
      <c r="L164" s="26"/>
      <c r="M164" s="26"/>
      <c r="N164" s="26"/>
      <c r="O164" s="26"/>
      <c r="P164" s="26"/>
      <c r="Q164" s="26"/>
      <c r="R164" s="26"/>
      <c r="S164" s="26"/>
      <c r="T164" s="26"/>
      <c r="U164" s="26"/>
      <c r="V164" s="26"/>
      <c r="W164" s="26"/>
      <c r="X164" s="26"/>
      <c r="Y164" s="26"/>
      <c r="Z164" s="26"/>
    </row>
    <row r="165" spans="1:26" x14ac:dyDescent="0.2">
      <c r="A165" s="26"/>
      <c r="B165" s="26"/>
      <c r="C165" s="26"/>
      <c r="D165" s="30"/>
      <c r="E165" s="30"/>
      <c r="F165" s="30"/>
      <c r="G165" s="30"/>
      <c r="H165" s="26"/>
      <c r="I165" s="111" t="s">
        <v>223</v>
      </c>
      <c r="J165" s="26"/>
      <c r="K165" s="26"/>
      <c r="L165" s="26"/>
      <c r="M165" s="26"/>
      <c r="N165" s="26"/>
      <c r="O165" s="26"/>
      <c r="P165" s="26"/>
      <c r="Q165" s="26"/>
      <c r="R165" s="26"/>
      <c r="S165" s="26"/>
      <c r="T165" s="26"/>
      <c r="U165" s="26"/>
      <c r="V165" s="26"/>
      <c r="W165" s="26"/>
      <c r="X165" s="26"/>
      <c r="Y165" s="26"/>
      <c r="Z165" s="26"/>
    </row>
    <row r="166" spans="1:26" x14ac:dyDescent="0.2">
      <c r="A166" s="26"/>
      <c r="B166" s="26"/>
      <c r="C166" s="26"/>
      <c r="D166" s="30"/>
      <c r="E166" s="30"/>
      <c r="F166" s="30"/>
      <c r="G166" s="30"/>
      <c r="H166" s="26"/>
      <c r="I166" s="111" t="s">
        <v>224</v>
      </c>
      <c r="J166" s="26"/>
      <c r="K166" s="26"/>
      <c r="L166" s="26"/>
      <c r="M166" s="26"/>
      <c r="N166" s="26"/>
      <c r="O166" s="26"/>
      <c r="P166" s="26"/>
      <c r="Q166" s="26"/>
      <c r="R166" s="26"/>
      <c r="S166" s="26"/>
      <c r="T166" s="26"/>
      <c r="U166" s="26"/>
      <c r="V166" s="26"/>
      <c r="W166" s="26"/>
      <c r="X166" s="26"/>
      <c r="Y166" s="26"/>
      <c r="Z166" s="26"/>
    </row>
    <row r="167" spans="1:26" x14ac:dyDescent="0.2">
      <c r="A167" s="26"/>
      <c r="B167" s="26"/>
      <c r="C167" s="26"/>
      <c r="D167" s="30"/>
      <c r="E167" s="30"/>
      <c r="F167" s="30"/>
      <c r="G167" s="30"/>
      <c r="H167" s="26"/>
      <c r="I167" s="111"/>
      <c r="J167" s="26"/>
      <c r="K167" s="26"/>
      <c r="L167" s="26"/>
      <c r="M167" s="26"/>
      <c r="N167" s="26"/>
      <c r="O167" s="26"/>
      <c r="P167" s="26"/>
      <c r="Q167" s="26"/>
      <c r="R167" s="26"/>
      <c r="S167" s="26"/>
      <c r="T167" s="26"/>
      <c r="U167" s="26"/>
      <c r="V167" s="26"/>
      <c r="W167" s="26"/>
      <c r="X167" s="26"/>
      <c r="Y167" s="26"/>
      <c r="Z167" s="26"/>
    </row>
    <row r="168" spans="1:26" x14ac:dyDescent="0.2">
      <c r="A168" s="26"/>
      <c r="B168" s="26"/>
      <c r="C168" s="26"/>
      <c r="D168" s="30"/>
      <c r="E168" s="30"/>
      <c r="F168" s="30"/>
      <c r="G168" s="30"/>
      <c r="H168" s="26"/>
      <c r="I168" s="111"/>
      <c r="J168" s="26"/>
      <c r="K168" s="26"/>
      <c r="L168" s="26"/>
      <c r="M168" s="26"/>
      <c r="N168" s="26"/>
      <c r="O168" s="26"/>
      <c r="P168" s="26"/>
      <c r="Q168" s="26"/>
      <c r="R168" s="26"/>
      <c r="S168" s="26"/>
      <c r="T168" s="26"/>
      <c r="U168" s="26"/>
      <c r="V168" s="26"/>
      <c r="W168" s="26"/>
      <c r="X168" s="26"/>
      <c r="Y168" s="26"/>
      <c r="Z168" s="26"/>
    </row>
    <row r="169" spans="1:26" x14ac:dyDescent="0.2">
      <c r="A169" s="26"/>
      <c r="B169" s="26"/>
      <c r="C169" s="26"/>
      <c r="D169" s="30"/>
      <c r="E169" s="30"/>
      <c r="F169" s="30"/>
      <c r="G169" s="30"/>
      <c r="H169" s="26"/>
      <c r="I169" s="111"/>
      <c r="J169" s="26"/>
      <c r="K169" s="26"/>
      <c r="L169" s="26"/>
      <c r="M169" s="26"/>
      <c r="N169" s="26"/>
      <c r="O169" s="26"/>
      <c r="P169" s="26"/>
      <c r="Q169" s="26"/>
      <c r="R169" s="26"/>
      <c r="S169" s="26"/>
      <c r="T169" s="26"/>
      <c r="U169" s="26"/>
      <c r="V169" s="26"/>
      <c r="W169" s="26"/>
      <c r="X169" s="26"/>
      <c r="Y169" s="26"/>
      <c r="Z169" s="26"/>
    </row>
    <row r="170" spans="1:26" x14ac:dyDescent="0.2">
      <c r="A170" s="26"/>
      <c r="B170" s="26"/>
      <c r="C170" s="26"/>
      <c r="D170" s="30"/>
      <c r="E170" s="30"/>
      <c r="F170" s="30"/>
      <c r="G170" s="30"/>
      <c r="H170" s="26"/>
      <c r="I170" s="111"/>
      <c r="J170" s="26"/>
      <c r="K170" s="26"/>
      <c r="L170" s="26"/>
      <c r="M170" s="26"/>
      <c r="N170" s="26"/>
      <c r="O170" s="26"/>
      <c r="P170" s="26"/>
      <c r="Q170" s="26"/>
      <c r="R170" s="26"/>
      <c r="S170" s="26"/>
      <c r="T170" s="26"/>
      <c r="U170" s="26"/>
      <c r="V170" s="26"/>
      <c r="W170" s="26"/>
      <c r="X170" s="26"/>
      <c r="Y170" s="26"/>
      <c r="Z170" s="26"/>
    </row>
    <row r="171" spans="1:26" x14ac:dyDescent="0.2">
      <c r="A171" s="26"/>
      <c r="B171" s="26"/>
      <c r="C171" s="26"/>
      <c r="D171" s="30"/>
      <c r="E171" s="30"/>
      <c r="F171" s="30"/>
      <c r="G171" s="30"/>
      <c r="H171" s="26"/>
      <c r="I171" s="111"/>
      <c r="J171" s="26"/>
      <c r="K171" s="26"/>
      <c r="L171" s="26"/>
      <c r="M171" s="26"/>
      <c r="N171" s="26"/>
      <c r="O171" s="26"/>
      <c r="P171" s="26"/>
      <c r="Q171" s="26"/>
      <c r="R171" s="26"/>
      <c r="S171" s="26"/>
      <c r="T171" s="26"/>
      <c r="U171" s="26"/>
      <c r="V171" s="26"/>
      <c r="W171" s="26"/>
      <c r="X171" s="26"/>
      <c r="Y171" s="26"/>
      <c r="Z171" s="26"/>
    </row>
    <row r="172" spans="1:26" x14ac:dyDescent="0.2">
      <c r="A172" s="26"/>
      <c r="B172" s="26"/>
      <c r="C172" s="26"/>
      <c r="D172" s="30"/>
      <c r="E172" s="30"/>
      <c r="F172" s="30"/>
      <c r="G172" s="30"/>
      <c r="H172" s="26"/>
      <c r="I172" s="111"/>
      <c r="J172" s="26"/>
      <c r="K172" s="26"/>
      <c r="L172" s="26"/>
      <c r="M172" s="26"/>
      <c r="N172" s="26"/>
      <c r="O172" s="26"/>
      <c r="P172" s="26"/>
      <c r="Q172" s="26"/>
      <c r="R172" s="26"/>
      <c r="S172" s="26"/>
      <c r="T172" s="26"/>
      <c r="U172" s="26"/>
      <c r="V172" s="26"/>
      <c r="W172" s="26"/>
      <c r="X172" s="26"/>
      <c r="Y172" s="26"/>
      <c r="Z172" s="26"/>
    </row>
    <row r="173" spans="1:26" x14ac:dyDescent="0.2">
      <c r="A173" s="26"/>
      <c r="B173" s="26"/>
      <c r="C173" s="26"/>
      <c r="D173" s="30"/>
      <c r="E173" s="30"/>
      <c r="F173" s="30"/>
      <c r="G173" s="30"/>
      <c r="H173" s="26"/>
      <c r="I173" s="111"/>
      <c r="J173" s="26"/>
      <c r="K173" s="26"/>
      <c r="L173" s="26"/>
      <c r="M173" s="26"/>
      <c r="N173" s="26"/>
      <c r="O173" s="26"/>
      <c r="P173" s="26"/>
      <c r="Q173" s="26"/>
      <c r="R173" s="26"/>
      <c r="S173" s="26"/>
      <c r="T173" s="26"/>
      <c r="U173" s="26"/>
      <c r="V173" s="26"/>
      <c r="W173" s="26"/>
      <c r="X173" s="26"/>
      <c r="Y173" s="26"/>
      <c r="Z173" s="26"/>
    </row>
    <row r="174" spans="1:26" x14ac:dyDescent="0.2">
      <c r="A174" s="26"/>
      <c r="B174" s="26"/>
      <c r="C174" s="26"/>
      <c r="D174" s="30"/>
      <c r="E174" s="30"/>
      <c r="F174" s="30"/>
      <c r="G174" s="30"/>
      <c r="H174" s="26"/>
      <c r="I174" s="111"/>
      <c r="J174" s="26"/>
      <c r="K174" s="26"/>
      <c r="L174" s="26"/>
      <c r="M174" s="26"/>
      <c r="N174" s="26"/>
      <c r="O174" s="26"/>
      <c r="P174" s="26"/>
      <c r="Q174" s="26"/>
      <c r="R174" s="26"/>
      <c r="S174" s="26"/>
      <c r="T174" s="26"/>
      <c r="U174" s="26"/>
      <c r="V174" s="26"/>
      <c r="W174" s="26"/>
      <c r="X174" s="26"/>
      <c r="Y174" s="26"/>
      <c r="Z174" s="26"/>
    </row>
    <row r="175" spans="1:26" x14ac:dyDescent="0.2">
      <c r="A175" s="26"/>
      <c r="B175" s="26"/>
      <c r="C175" s="26"/>
      <c r="D175" s="30"/>
      <c r="E175" s="30"/>
      <c r="F175" s="30"/>
      <c r="G175" s="30"/>
      <c r="H175" s="26"/>
      <c r="I175" s="111"/>
      <c r="J175" s="26"/>
      <c r="K175" s="26"/>
      <c r="L175" s="26"/>
      <c r="M175" s="26"/>
      <c r="N175" s="26"/>
      <c r="O175" s="26"/>
      <c r="P175" s="26"/>
      <c r="Q175" s="26"/>
      <c r="R175" s="26"/>
      <c r="S175" s="26"/>
      <c r="T175" s="26"/>
      <c r="U175" s="26"/>
      <c r="V175" s="26"/>
      <c r="W175" s="26"/>
      <c r="X175" s="26"/>
      <c r="Y175" s="26"/>
      <c r="Z175" s="26"/>
    </row>
    <row r="176" spans="1:26" x14ac:dyDescent="0.2">
      <c r="A176" s="26"/>
      <c r="B176" s="26"/>
      <c r="C176" s="26"/>
      <c r="D176" s="30"/>
      <c r="E176" s="30"/>
      <c r="F176" s="30"/>
      <c r="G176" s="30"/>
      <c r="H176" s="26"/>
      <c r="I176" s="111"/>
      <c r="J176" s="26"/>
      <c r="K176" s="26"/>
      <c r="L176" s="26"/>
      <c r="M176" s="26"/>
      <c r="N176" s="26"/>
      <c r="O176" s="26"/>
      <c r="P176" s="26"/>
      <c r="Q176" s="26"/>
      <c r="R176" s="26"/>
      <c r="S176" s="26"/>
      <c r="T176" s="26"/>
      <c r="U176" s="26"/>
      <c r="V176" s="26"/>
      <c r="W176" s="26"/>
      <c r="X176" s="26"/>
      <c r="Y176" s="26"/>
      <c r="Z176" s="26"/>
    </row>
    <row r="177" spans="1:26" x14ac:dyDescent="0.2">
      <c r="A177" s="26"/>
      <c r="B177" s="26"/>
      <c r="C177" s="26"/>
      <c r="D177" s="30"/>
      <c r="E177" s="30"/>
      <c r="F177" s="30"/>
      <c r="G177" s="30"/>
      <c r="H177" s="26"/>
      <c r="I177" s="111"/>
      <c r="J177" s="26"/>
      <c r="K177" s="26"/>
      <c r="L177" s="26"/>
      <c r="M177" s="26"/>
      <c r="N177" s="26"/>
      <c r="O177" s="26"/>
      <c r="P177" s="26"/>
      <c r="Q177" s="26"/>
      <c r="R177" s="26"/>
      <c r="S177" s="26"/>
      <c r="T177" s="26"/>
      <c r="U177" s="26"/>
      <c r="V177" s="26"/>
      <c r="W177" s="26"/>
      <c r="X177" s="26"/>
      <c r="Y177" s="26"/>
      <c r="Z177" s="26"/>
    </row>
    <row r="178" spans="1:26" x14ac:dyDescent="0.2">
      <c r="A178" s="26"/>
      <c r="B178" s="26"/>
      <c r="C178" s="26"/>
      <c r="D178" s="30"/>
      <c r="E178" s="30"/>
      <c r="F178" s="30"/>
      <c r="G178" s="30"/>
      <c r="H178" s="26"/>
      <c r="I178" s="111"/>
      <c r="J178" s="26"/>
      <c r="K178" s="26"/>
      <c r="L178" s="26"/>
      <c r="M178" s="26"/>
      <c r="N178" s="26"/>
      <c r="O178" s="26"/>
      <c r="P178" s="26"/>
      <c r="Q178" s="26"/>
      <c r="R178" s="26"/>
      <c r="S178" s="26"/>
      <c r="T178" s="26"/>
      <c r="U178" s="26"/>
      <c r="V178" s="26"/>
      <c r="W178" s="26"/>
      <c r="X178" s="26"/>
      <c r="Y178" s="26"/>
      <c r="Z178" s="26"/>
    </row>
    <row r="179" spans="1:26" x14ac:dyDescent="0.2">
      <c r="A179" s="26"/>
      <c r="B179" s="26"/>
      <c r="C179" s="26"/>
      <c r="D179" s="30"/>
      <c r="E179" s="30"/>
      <c r="F179" s="30"/>
      <c r="G179" s="30"/>
      <c r="H179" s="26"/>
      <c r="I179" s="111"/>
      <c r="J179" s="26"/>
      <c r="K179" s="26"/>
      <c r="L179" s="26"/>
      <c r="M179" s="26"/>
      <c r="N179" s="26"/>
      <c r="O179" s="26"/>
      <c r="P179" s="26"/>
      <c r="Q179" s="26"/>
      <c r="R179" s="26"/>
      <c r="S179" s="26"/>
      <c r="T179" s="26"/>
      <c r="U179" s="26"/>
      <c r="V179" s="26"/>
      <c r="W179" s="26"/>
      <c r="X179" s="26"/>
      <c r="Y179" s="26"/>
      <c r="Z179" s="26"/>
    </row>
    <row r="180" spans="1:26" x14ac:dyDescent="0.2">
      <c r="A180" s="26"/>
      <c r="B180" s="26"/>
      <c r="C180" s="26"/>
      <c r="D180" s="30"/>
      <c r="E180" s="30"/>
      <c r="F180" s="30"/>
      <c r="G180" s="30"/>
      <c r="H180" s="26"/>
      <c r="I180" s="111"/>
      <c r="J180" s="26"/>
      <c r="K180" s="26"/>
      <c r="L180" s="26"/>
      <c r="M180" s="26"/>
      <c r="N180" s="26"/>
      <c r="O180" s="26"/>
      <c r="P180" s="26"/>
      <c r="Q180" s="26"/>
      <c r="R180" s="26"/>
      <c r="S180" s="26"/>
      <c r="T180" s="26"/>
      <c r="U180" s="26"/>
      <c r="V180" s="26"/>
      <c r="W180" s="26"/>
      <c r="X180" s="26"/>
      <c r="Y180" s="26"/>
      <c r="Z180" s="26"/>
    </row>
    <row r="181" spans="1:26" x14ac:dyDescent="0.2">
      <c r="A181" s="26"/>
      <c r="B181" s="26"/>
      <c r="C181" s="26"/>
      <c r="D181" s="30"/>
      <c r="E181" s="30"/>
      <c r="F181" s="30"/>
      <c r="G181" s="30"/>
      <c r="H181" s="26"/>
      <c r="I181" s="111"/>
      <c r="J181" s="26"/>
      <c r="K181" s="26"/>
      <c r="L181" s="26"/>
      <c r="M181" s="26"/>
      <c r="N181" s="26"/>
      <c r="O181" s="26"/>
      <c r="P181" s="26"/>
      <c r="Q181" s="26"/>
      <c r="R181" s="26"/>
      <c r="S181" s="26"/>
      <c r="T181" s="26"/>
      <c r="U181" s="26"/>
      <c r="V181" s="26"/>
      <c r="W181" s="26"/>
      <c r="X181" s="26"/>
      <c r="Y181" s="26"/>
      <c r="Z181" s="26"/>
    </row>
    <row r="182" spans="1:26" x14ac:dyDescent="0.2">
      <c r="A182" s="26"/>
      <c r="B182" s="26"/>
      <c r="C182" s="26"/>
      <c r="D182" s="30"/>
      <c r="E182" s="30"/>
      <c r="F182" s="30"/>
      <c r="G182" s="30"/>
      <c r="H182" s="26"/>
      <c r="I182" s="111"/>
      <c r="J182" s="26"/>
      <c r="K182" s="26"/>
      <c r="L182" s="26"/>
      <c r="M182" s="26"/>
      <c r="N182" s="26"/>
      <c r="O182" s="26"/>
      <c r="P182" s="26"/>
      <c r="Q182" s="26"/>
      <c r="R182" s="26"/>
      <c r="S182" s="26"/>
      <c r="T182" s="26"/>
      <c r="U182" s="26"/>
      <c r="V182" s="26"/>
      <c r="W182" s="26"/>
      <c r="X182" s="26"/>
      <c r="Y182" s="26"/>
      <c r="Z182" s="26"/>
    </row>
    <row r="183" spans="1:26" x14ac:dyDescent="0.2">
      <c r="A183" s="26"/>
      <c r="B183" s="26"/>
      <c r="C183" s="26"/>
      <c r="D183" s="30"/>
      <c r="E183" s="30"/>
      <c r="F183" s="30"/>
      <c r="G183" s="30"/>
      <c r="H183" s="26"/>
      <c r="I183" s="111"/>
      <c r="J183" s="26"/>
      <c r="K183" s="26"/>
      <c r="L183" s="26"/>
      <c r="M183" s="26"/>
      <c r="N183" s="26"/>
      <c r="O183" s="26"/>
      <c r="P183" s="26"/>
      <c r="Q183" s="26"/>
      <c r="R183" s="26"/>
      <c r="S183" s="26"/>
      <c r="T183" s="26"/>
      <c r="U183" s="26"/>
      <c r="V183" s="26"/>
      <c r="W183" s="26"/>
      <c r="X183" s="26"/>
      <c r="Y183" s="26"/>
      <c r="Z183" s="26"/>
    </row>
    <row r="184" spans="1:26" x14ac:dyDescent="0.2">
      <c r="A184" s="26"/>
      <c r="B184" s="26"/>
      <c r="C184" s="26"/>
      <c r="D184" s="30"/>
      <c r="E184" s="30"/>
      <c r="F184" s="30"/>
      <c r="G184" s="30"/>
      <c r="H184" s="26"/>
      <c r="I184" s="111"/>
      <c r="J184" s="26"/>
      <c r="K184" s="26"/>
      <c r="L184" s="26"/>
      <c r="M184" s="26"/>
      <c r="N184" s="26"/>
      <c r="O184" s="26"/>
      <c r="P184" s="26"/>
      <c r="Q184" s="26"/>
      <c r="R184" s="26"/>
      <c r="S184" s="26"/>
      <c r="T184" s="26"/>
      <c r="U184" s="26"/>
      <c r="V184" s="26"/>
      <c r="W184" s="26"/>
      <c r="X184" s="26"/>
      <c r="Y184" s="26"/>
      <c r="Z184" s="26"/>
    </row>
    <row r="185" spans="1:26" x14ac:dyDescent="0.2">
      <c r="A185" s="26"/>
      <c r="B185" s="26"/>
      <c r="C185" s="26"/>
      <c r="D185" s="30"/>
      <c r="E185" s="30"/>
      <c r="F185" s="30"/>
      <c r="G185" s="30"/>
      <c r="H185" s="26"/>
      <c r="I185" s="111"/>
      <c r="J185" s="26"/>
      <c r="K185" s="26"/>
      <c r="L185" s="26"/>
      <c r="M185" s="26"/>
      <c r="N185" s="26"/>
      <c r="O185" s="26"/>
      <c r="P185" s="26"/>
      <c r="Q185" s="26"/>
      <c r="R185" s="26"/>
      <c r="S185" s="26"/>
      <c r="T185" s="26"/>
      <c r="U185" s="26"/>
      <c r="V185" s="26"/>
      <c r="W185" s="26"/>
      <c r="X185" s="26"/>
      <c r="Y185" s="26"/>
      <c r="Z185" s="26"/>
    </row>
    <row r="186" spans="1:26" x14ac:dyDescent="0.2">
      <c r="A186" s="26"/>
      <c r="B186" s="26"/>
      <c r="C186" s="26"/>
      <c r="D186" s="30"/>
      <c r="E186" s="30"/>
      <c r="F186" s="30"/>
      <c r="G186" s="30"/>
      <c r="H186" s="26"/>
      <c r="I186" s="111"/>
      <c r="J186" s="26"/>
      <c r="K186" s="26"/>
      <c r="L186" s="26"/>
      <c r="M186" s="26"/>
      <c r="N186" s="26"/>
      <c r="O186" s="26"/>
      <c r="P186" s="26"/>
      <c r="Q186" s="26"/>
      <c r="R186" s="26"/>
      <c r="S186" s="26"/>
      <c r="T186" s="26"/>
      <c r="U186" s="26"/>
      <c r="V186" s="26"/>
      <c r="W186" s="26"/>
      <c r="X186" s="26"/>
      <c r="Y186" s="26"/>
      <c r="Z186" s="26"/>
    </row>
    <row r="187" spans="1:26" x14ac:dyDescent="0.2">
      <c r="A187" s="26"/>
      <c r="B187" s="26"/>
      <c r="C187" s="26"/>
      <c r="D187" s="30"/>
      <c r="E187" s="30"/>
      <c r="F187" s="30"/>
      <c r="G187" s="30"/>
      <c r="H187" s="26"/>
      <c r="I187" s="111"/>
      <c r="J187" s="26"/>
      <c r="K187" s="26"/>
      <c r="L187" s="26"/>
      <c r="M187" s="26"/>
      <c r="N187" s="26"/>
      <c r="O187" s="26"/>
      <c r="P187" s="26"/>
      <c r="Q187" s="26"/>
      <c r="R187" s="26"/>
      <c r="S187" s="26"/>
      <c r="T187" s="26"/>
      <c r="U187" s="26"/>
      <c r="V187" s="26"/>
      <c r="W187" s="26"/>
      <c r="X187" s="26"/>
      <c r="Y187" s="26"/>
      <c r="Z187" s="26"/>
    </row>
    <row r="188" spans="1:26" x14ac:dyDescent="0.2">
      <c r="A188" s="26"/>
      <c r="B188" s="26"/>
      <c r="C188" s="26"/>
      <c r="D188" s="30"/>
      <c r="E188" s="30"/>
      <c r="F188" s="30"/>
      <c r="G188" s="30"/>
      <c r="H188" s="26"/>
      <c r="I188" s="111"/>
      <c r="J188" s="26"/>
      <c r="K188" s="26"/>
      <c r="L188" s="26"/>
      <c r="M188" s="26"/>
      <c r="N188" s="26"/>
      <c r="O188" s="26"/>
      <c r="P188" s="26"/>
      <c r="Q188" s="26"/>
      <c r="R188" s="26"/>
      <c r="S188" s="26"/>
      <c r="T188" s="26"/>
      <c r="U188" s="26"/>
      <c r="V188" s="26"/>
      <c r="W188" s="26"/>
      <c r="X188" s="26"/>
      <c r="Y188" s="26"/>
      <c r="Z188" s="26"/>
    </row>
    <row r="189" spans="1:26" x14ac:dyDescent="0.2">
      <c r="A189" s="26"/>
      <c r="B189" s="26"/>
      <c r="C189" s="26"/>
      <c r="D189" s="30"/>
      <c r="E189" s="30"/>
      <c r="F189" s="30"/>
      <c r="G189" s="30"/>
      <c r="H189" s="26"/>
      <c r="I189" s="111"/>
      <c r="J189" s="26"/>
      <c r="K189" s="26"/>
      <c r="L189" s="26"/>
      <c r="M189" s="26"/>
      <c r="N189" s="26"/>
      <c r="O189" s="26"/>
      <c r="P189" s="26"/>
      <c r="Q189" s="26"/>
      <c r="R189" s="26"/>
      <c r="S189" s="26"/>
      <c r="T189" s="26"/>
      <c r="U189" s="26"/>
      <c r="V189" s="26"/>
      <c r="W189" s="26"/>
      <c r="X189" s="26"/>
      <c r="Y189" s="26"/>
      <c r="Z189" s="26"/>
    </row>
    <row r="190" spans="1:26" x14ac:dyDescent="0.2">
      <c r="A190" s="26"/>
      <c r="B190" s="26"/>
      <c r="C190" s="26"/>
      <c r="D190" s="30"/>
      <c r="E190" s="30"/>
      <c r="F190" s="30"/>
      <c r="G190" s="30"/>
      <c r="H190" s="26"/>
      <c r="I190" s="111"/>
      <c r="J190" s="26"/>
      <c r="K190" s="26"/>
      <c r="L190" s="26"/>
      <c r="M190" s="26"/>
      <c r="N190" s="26"/>
      <c r="O190" s="26"/>
      <c r="P190" s="26"/>
      <c r="Q190" s="26"/>
      <c r="R190" s="26"/>
      <c r="S190" s="26"/>
      <c r="T190" s="26"/>
      <c r="U190" s="26"/>
      <c r="V190" s="26"/>
      <c r="W190" s="26"/>
      <c r="X190" s="26"/>
      <c r="Y190" s="26"/>
      <c r="Z190" s="26"/>
    </row>
    <row r="191" spans="1:26" x14ac:dyDescent="0.2">
      <c r="A191" s="26"/>
      <c r="B191" s="26"/>
      <c r="C191" s="26"/>
      <c r="D191" s="30"/>
      <c r="E191" s="30"/>
      <c r="F191" s="30"/>
      <c r="G191" s="30"/>
      <c r="H191" s="26"/>
      <c r="I191" s="111"/>
      <c r="J191" s="26"/>
      <c r="K191" s="26"/>
      <c r="L191" s="26"/>
      <c r="M191" s="26"/>
      <c r="N191" s="26"/>
      <c r="O191" s="26"/>
      <c r="P191" s="26"/>
      <c r="Q191" s="26"/>
      <c r="R191" s="26"/>
      <c r="S191" s="26"/>
      <c r="T191" s="26"/>
      <c r="U191" s="26"/>
      <c r="V191" s="26"/>
      <c r="W191" s="26"/>
      <c r="X191" s="26"/>
      <c r="Y191" s="26"/>
      <c r="Z191" s="26"/>
    </row>
    <row r="192" spans="1:26" x14ac:dyDescent="0.2">
      <c r="A192" s="26"/>
      <c r="B192" s="26"/>
      <c r="C192" s="26"/>
      <c r="D192" s="30"/>
      <c r="E192" s="30"/>
      <c r="F192" s="30"/>
      <c r="G192" s="30"/>
      <c r="H192" s="26"/>
      <c r="I192" s="111"/>
      <c r="J192" s="26"/>
      <c r="K192" s="26"/>
      <c r="L192" s="26"/>
      <c r="M192" s="26"/>
      <c r="N192" s="26"/>
      <c r="O192" s="26"/>
      <c r="P192" s="26"/>
      <c r="Q192" s="26"/>
      <c r="R192" s="26"/>
      <c r="S192" s="26"/>
      <c r="T192" s="26"/>
      <c r="U192" s="26"/>
      <c r="V192" s="26"/>
      <c r="W192" s="26"/>
      <c r="X192" s="26"/>
      <c r="Y192" s="26"/>
      <c r="Z192" s="26"/>
    </row>
    <row r="193" spans="1:26" x14ac:dyDescent="0.2">
      <c r="A193" s="26"/>
      <c r="B193" s="26"/>
      <c r="C193" s="26"/>
      <c r="D193" s="30"/>
      <c r="E193" s="30"/>
      <c r="F193" s="30"/>
      <c r="G193" s="30"/>
      <c r="H193" s="26"/>
      <c r="I193" s="111"/>
      <c r="J193" s="26"/>
      <c r="K193" s="26"/>
      <c r="L193" s="26"/>
      <c r="M193" s="26"/>
      <c r="N193" s="26"/>
      <c r="O193" s="26"/>
      <c r="P193" s="26"/>
      <c r="Q193" s="26"/>
      <c r="R193" s="26"/>
      <c r="S193" s="26"/>
      <c r="T193" s="26"/>
      <c r="U193" s="26"/>
      <c r="V193" s="26"/>
      <c r="W193" s="26"/>
      <c r="X193" s="26"/>
      <c r="Y193" s="26"/>
      <c r="Z193" s="26"/>
    </row>
    <row r="194" spans="1:26" x14ac:dyDescent="0.2">
      <c r="A194" s="26"/>
      <c r="B194" s="26"/>
      <c r="C194" s="26"/>
      <c r="D194" s="30"/>
      <c r="E194" s="30"/>
      <c r="F194" s="30"/>
      <c r="G194" s="30"/>
      <c r="H194" s="26"/>
      <c r="I194" s="111"/>
      <c r="J194" s="26"/>
      <c r="K194" s="26"/>
      <c r="L194" s="26"/>
      <c r="M194" s="26"/>
      <c r="N194" s="26"/>
      <c r="O194" s="26"/>
      <c r="P194" s="26"/>
      <c r="Q194" s="26"/>
      <c r="R194" s="26"/>
      <c r="S194" s="26"/>
      <c r="T194" s="26"/>
      <c r="U194" s="26"/>
      <c r="V194" s="26"/>
      <c r="W194" s="26"/>
      <c r="X194" s="26"/>
      <c r="Y194" s="26"/>
      <c r="Z194" s="26"/>
    </row>
    <row r="195" spans="1:26" x14ac:dyDescent="0.2">
      <c r="A195" s="26"/>
      <c r="B195" s="26"/>
      <c r="C195" s="26"/>
      <c r="D195" s="30"/>
      <c r="E195" s="30"/>
      <c r="F195" s="30"/>
      <c r="G195" s="30"/>
      <c r="H195" s="26"/>
      <c r="I195" s="111"/>
      <c r="J195" s="26"/>
      <c r="K195" s="26"/>
      <c r="L195" s="26"/>
      <c r="M195" s="26"/>
      <c r="N195" s="26"/>
      <c r="O195" s="26"/>
      <c r="P195" s="26"/>
      <c r="Q195" s="26"/>
      <c r="R195" s="26"/>
      <c r="S195" s="26"/>
      <c r="T195" s="26"/>
      <c r="U195" s="26"/>
      <c r="V195" s="26"/>
      <c r="W195" s="26"/>
      <c r="X195" s="26"/>
      <c r="Y195" s="26"/>
      <c r="Z195" s="26"/>
    </row>
    <row r="196" spans="1:26" x14ac:dyDescent="0.2">
      <c r="A196" s="26"/>
      <c r="B196" s="26"/>
      <c r="C196" s="26"/>
      <c r="D196" s="30"/>
      <c r="E196" s="30"/>
      <c r="F196" s="30"/>
      <c r="G196" s="30"/>
      <c r="H196" s="26"/>
      <c r="I196" s="111"/>
      <c r="J196" s="26"/>
      <c r="K196" s="26"/>
      <c r="L196" s="26"/>
      <c r="M196" s="26"/>
      <c r="N196" s="26"/>
      <c r="O196" s="26"/>
      <c r="P196" s="26"/>
      <c r="Q196" s="26"/>
      <c r="R196" s="26"/>
      <c r="S196" s="26"/>
      <c r="T196" s="26"/>
      <c r="U196" s="26"/>
      <c r="V196" s="26"/>
      <c r="W196" s="26"/>
      <c r="X196" s="26"/>
      <c r="Y196" s="26"/>
      <c r="Z196" s="26"/>
    </row>
    <row r="197" spans="1:26" x14ac:dyDescent="0.2">
      <c r="A197" s="26"/>
      <c r="B197" s="26"/>
      <c r="C197" s="26"/>
      <c r="D197" s="30"/>
      <c r="E197" s="30"/>
      <c r="F197" s="30"/>
      <c r="G197" s="30"/>
      <c r="H197" s="26"/>
      <c r="I197" s="111"/>
      <c r="J197" s="26"/>
      <c r="K197" s="26"/>
      <c r="L197" s="26"/>
      <c r="M197" s="26"/>
      <c r="N197" s="26"/>
      <c r="O197" s="26"/>
      <c r="P197" s="26"/>
      <c r="Q197" s="26"/>
      <c r="R197" s="26"/>
      <c r="S197" s="26"/>
      <c r="T197" s="26"/>
      <c r="U197" s="26"/>
      <c r="V197" s="26"/>
      <c r="W197" s="26"/>
      <c r="X197" s="26"/>
      <c r="Y197" s="26"/>
      <c r="Z197" s="26"/>
    </row>
    <row r="198" spans="1:26" x14ac:dyDescent="0.2">
      <c r="A198" s="26"/>
      <c r="B198" s="26"/>
      <c r="C198" s="26"/>
      <c r="D198" s="30"/>
      <c r="E198" s="30"/>
      <c r="F198" s="30"/>
      <c r="G198" s="30"/>
      <c r="H198" s="26"/>
      <c r="I198" s="116"/>
      <c r="J198" s="26"/>
      <c r="K198" s="26"/>
      <c r="L198" s="26"/>
      <c r="M198" s="26"/>
      <c r="N198" s="26"/>
      <c r="O198" s="26"/>
      <c r="P198" s="26"/>
      <c r="Q198" s="26"/>
      <c r="R198" s="26"/>
      <c r="S198" s="26"/>
      <c r="T198" s="26"/>
      <c r="U198" s="26"/>
      <c r="V198" s="26"/>
      <c r="W198" s="26"/>
      <c r="X198" s="26"/>
      <c r="Y198" s="26"/>
      <c r="Z198" s="26"/>
    </row>
    <row r="199" spans="1:26" x14ac:dyDescent="0.2">
      <c r="A199" s="26"/>
      <c r="B199" s="26"/>
      <c r="C199" s="26"/>
      <c r="D199" s="30"/>
      <c r="E199" s="30"/>
      <c r="F199" s="30"/>
      <c r="G199" s="30"/>
      <c r="H199" s="26"/>
      <c r="I199" s="111"/>
      <c r="J199" s="26"/>
      <c r="K199" s="26"/>
      <c r="L199" s="26"/>
      <c r="M199" s="26"/>
      <c r="N199" s="26"/>
      <c r="O199" s="26"/>
      <c r="P199" s="26"/>
      <c r="Q199" s="26"/>
      <c r="R199" s="26"/>
      <c r="S199" s="26"/>
      <c r="T199" s="26"/>
      <c r="U199" s="26"/>
      <c r="V199" s="26"/>
      <c r="W199" s="26"/>
      <c r="X199" s="26"/>
      <c r="Y199" s="26"/>
      <c r="Z199" s="26"/>
    </row>
    <row r="200" spans="1:26" x14ac:dyDescent="0.2">
      <c r="A200" s="26"/>
      <c r="B200" s="26"/>
      <c r="C200" s="26"/>
      <c r="D200" s="30"/>
      <c r="E200" s="30"/>
      <c r="F200" s="30"/>
      <c r="G200" s="30"/>
      <c r="H200" s="26"/>
      <c r="I200" s="115" t="s">
        <v>225</v>
      </c>
      <c r="J200" s="26"/>
      <c r="K200" s="26"/>
      <c r="L200" s="26"/>
      <c r="M200" s="26"/>
      <c r="N200" s="26"/>
      <c r="O200" s="26"/>
      <c r="P200" s="26"/>
      <c r="Q200" s="26"/>
      <c r="R200" s="26"/>
      <c r="S200" s="26"/>
      <c r="T200" s="26"/>
      <c r="U200" s="26"/>
      <c r="V200" s="26"/>
      <c r="W200" s="26"/>
      <c r="X200" s="26"/>
      <c r="Y200" s="26"/>
      <c r="Z200" s="26"/>
    </row>
    <row r="201" spans="1:26" x14ac:dyDescent="0.2">
      <c r="A201" s="26"/>
      <c r="B201" s="26"/>
      <c r="C201" s="26"/>
      <c r="D201" s="30"/>
      <c r="E201" s="30"/>
      <c r="F201" s="30"/>
      <c r="G201" s="30"/>
      <c r="H201" s="26"/>
      <c r="I201" s="111" t="s">
        <v>226</v>
      </c>
      <c r="J201" s="26"/>
      <c r="K201" s="26"/>
      <c r="L201" s="26"/>
      <c r="M201" s="26"/>
      <c r="N201" s="26"/>
      <c r="O201" s="26"/>
      <c r="P201" s="26"/>
      <c r="Q201" s="26"/>
      <c r="R201" s="26"/>
      <c r="S201" s="26"/>
      <c r="T201" s="26"/>
      <c r="U201" s="26"/>
      <c r="V201" s="26"/>
      <c r="W201" s="26"/>
      <c r="X201" s="26"/>
      <c r="Y201" s="26"/>
      <c r="Z201" s="26"/>
    </row>
    <row r="202" spans="1:26" x14ac:dyDescent="0.2">
      <c r="A202" s="26"/>
      <c r="B202" s="26"/>
      <c r="C202" s="26"/>
      <c r="D202" s="30"/>
      <c r="E202" s="30"/>
      <c r="F202" s="30"/>
      <c r="G202" s="30"/>
      <c r="H202" s="26"/>
      <c r="I202" s="111" t="s">
        <v>227</v>
      </c>
      <c r="J202" s="26"/>
      <c r="K202" s="26"/>
      <c r="L202" s="26"/>
      <c r="M202" s="26"/>
      <c r="N202" s="26"/>
      <c r="O202" s="26"/>
      <c r="P202" s="26"/>
      <c r="Q202" s="26"/>
      <c r="R202" s="26"/>
      <c r="S202" s="26"/>
      <c r="T202" s="26"/>
      <c r="U202" s="26"/>
      <c r="V202" s="26"/>
      <c r="W202" s="26"/>
      <c r="X202" s="26"/>
      <c r="Y202" s="26"/>
      <c r="Z202" s="26"/>
    </row>
    <row r="203" spans="1:26" x14ac:dyDescent="0.2">
      <c r="A203" s="26"/>
      <c r="B203" s="26"/>
      <c r="C203" s="26"/>
      <c r="D203" s="30"/>
      <c r="E203" s="30"/>
      <c r="F203" s="30"/>
      <c r="G203" s="30"/>
      <c r="H203" s="26"/>
      <c r="I203" s="111" t="s">
        <v>228</v>
      </c>
      <c r="J203" s="26"/>
      <c r="K203" s="26"/>
      <c r="L203" s="26"/>
      <c r="M203" s="26"/>
      <c r="N203" s="26"/>
      <c r="O203" s="26"/>
      <c r="P203" s="26"/>
      <c r="Q203" s="26"/>
      <c r="R203" s="26"/>
      <c r="S203" s="26"/>
      <c r="T203" s="26"/>
      <c r="U203" s="26"/>
      <c r="V203" s="26"/>
      <c r="W203" s="26"/>
      <c r="X203" s="26"/>
      <c r="Y203" s="26"/>
      <c r="Z203" s="26"/>
    </row>
    <row r="204" spans="1:26" x14ac:dyDescent="0.2">
      <c r="A204" s="26"/>
      <c r="B204" s="26"/>
      <c r="C204" s="26"/>
      <c r="D204" s="30"/>
      <c r="E204" s="30"/>
      <c r="F204" s="30"/>
      <c r="G204" s="30"/>
      <c r="H204" s="26"/>
      <c r="I204" s="111" t="s">
        <v>229</v>
      </c>
      <c r="J204" s="26"/>
      <c r="K204" s="26"/>
      <c r="L204" s="26"/>
      <c r="M204" s="26"/>
      <c r="N204" s="26"/>
      <c r="O204" s="26"/>
      <c r="P204" s="26"/>
      <c r="Q204" s="26"/>
      <c r="R204" s="26"/>
      <c r="S204" s="26"/>
      <c r="T204" s="26"/>
      <c r="U204" s="26"/>
      <c r="V204" s="26"/>
      <c r="W204" s="26"/>
      <c r="X204" s="26"/>
      <c r="Y204" s="26"/>
      <c r="Z204" s="26"/>
    </row>
    <row r="205" spans="1:26" x14ac:dyDescent="0.2">
      <c r="A205" s="26"/>
      <c r="B205" s="26"/>
      <c r="C205" s="26"/>
      <c r="D205" s="30"/>
      <c r="E205" s="30"/>
      <c r="F205" s="30"/>
      <c r="G205" s="30"/>
      <c r="H205" s="26"/>
      <c r="I205" s="111" t="s">
        <v>230</v>
      </c>
      <c r="J205" s="26"/>
      <c r="K205" s="26"/>
      <c r="L205" s="26"/>
      <c r="M205" s="26"/>
      <c r="N205" s="26"/>
      <c r="O205" s="26"/>
      <c r="P205" s="26"/>
      <c r="Q205" s="26"/>
      <c r="R205" s="26"/>
      <c r="S205" s="26"/>
      <c r="T205" s="26"/>
      <c r="U205" s="26"/>
      <c r="V205" s="26"/>
      <c r="W205" s="26"/>
      <c r="X205" s="26"/>
      <c r="Y205" s="26"/>
      <c r="Z205" s="26"/>
    </row>
    <row r="206" spans="1:26" x14ac:dyDescent="0.2">
      <c r="A206" s="26"/>
      <c r="B206" s="26"/>
      <c r="C206" s="26"/>
      <c r="D206" s="30"/>
      <c r="E206" s="30"/>
      <c r="F206" s="30"/>
      <c r="G206" s="30"/>
      <c r="H206" s="26"/>
      <c r="I206" s="111" t="s">
        <v>231</v>
      </c>
      <c r="J206" s="26"/>
      <c r="K206" s="26"/>
      <c r="L206" s="26"/>
      <c r="M206" s="26"/>
      <c r="N206" s="26"/>
      <c r="O206" s="26"/>
      <c r="P206" s="26"/>
      <c r="Q206" s="26"/>
      <c r="R206" s="26"/>
      <c r="S206" s="26"/>
      <c r="T206" s="26"/>
      <c r="U206" s="26"/>
      <c r="V206" s="26"/>
      <c r="W206" s="26"/>
      <c r="X206" s="26"/>
      <c r="Y206" s="26"/>
      <c r="Z206" s="26"/>
    </row>
    <row r="207" spans="1:26" x14ac:dyDescent="0.2">
      <c r="A207" s="26"/>
      <c r="B207" s="26"/>
      <c r="C207" s="26"/>
      <c r="D207" s="30"/>
      <c r="E207" s="30"/>
      <c r="F207" s="30"/>
      <c r="G207" s="30"/>
      <c r="H207" s="26"/>
      <c r="I207" s="111" t="s">
        <v>232</v>
      </c>
      <c r="J207" s="26"/>
      <c r="K207" s="26"/>
      <c r="L207" s="26"/>
      <c r="M207" s="26"/>
      <c r="N207" s="26"/>
      <c r="O207" s="26"/>
      <c r="P207" s="26"/>
      <c r="Q207" s="26"/>
      <c r="R207" s="26"/>
      <c r="S207" s="26"/>
      <c r="T207" s="26"/>
      <c r="U207" s="26"/>
      <c r="V207" s="26"/>
      <c r="W207" s="26"/>
      <c r="X207" s="26"/>
      <c r="Y207" s="26"/>
      <c r="Z207" s="26"/>
    </row>
    <row r="208" spans="1:26" x14ac:dyDescent="0.2">
      <c r="A208" s="26"/>
      <c r="B208" s="26"/>
      <c r="C208" s="26"/>
      <c r="D208" s="30"/>
      <c r="E208" s="30"/>
      <c r="F208" s="30"/>
      <c r="G208" s="30"/>
      <c r="H208" s="26"/>
      <c r="I208" s="111" t="s">
        <v>233</v>
      </c>
      <c r="J208" s="26"/>
      <c r="K208" s="26"/>
      <c r="L208" s="26"/>
      <c r="M208" s="26"/>
      <c r="N208" s="26"/>
      <c r="O208" s="26"/>
      <c r="P208" s="26"/>
      <c r="Q208" s="26"/>
      <c r="R208" s="26"/>
      <c r="S208" s="26"/>
      <c r="T208" s="26"/>
      <c r="U208" s="26"/>
      <c r="V208" s="26"/>
      <c r="W208" s="26"/>
      <c r="X208" s="26"/>
      <c r="Y208" s="26"/>
      <c r="Z208" s="26"/>
    </row>
    <row r="209" spans="1:26" x14ac:dyDescent="0.2">
      <c r="A209" s="26"/>
      <c r="B209" s="26"/>
      <c r="C209" s="26"/>
      <c r="D209" s="30"/>
      <c r="E209" s="30"/>
      <c r="F209" s="30"/>
      <c r="G209" s="30"/>
      <c r="H209" s="26"/>
      <c r="I209" s="111"/>
      <c r="J209" s="26"/>
      <c r="K209" s="26"/>
      <c r="L209" s="26"/>
      <c r="M209" s="26"/>
      <c r="N209" s="26"/>
      <c r="O209" s="26"/>
      <c r="P209" s="26"/>
      <c r="Q209" s="26"/>
      <c r="R209" s="26"/>
      <c r="S209" s="26"/>
      <c r="T209" s="26"/>
      <c r="U209" s="26"/>
      <c r="V209" s="26"/>
      <c r="W209" s="26"/>
      <c r="X209" s="26"/>
      <c r="Y209" s="26"/>
      <c r="Z209" s="26"/>
    </row>
    <row r="210" spans="1:26" x14ac:dyDescent="0.2">
      <c r="A210" s="26"/>
      <c r="B210" s="26"/>
      <c r="C210" s="26"/>
      <c r="D210" s="30"/>
      <c r="E210" s="30"/>
      <c r="F210" s="30"/>
      <c r="G210" s="30"/>
      <c r="H210" s="26"/>
      <c r="I210" s="111"/>
      <c r="J210" s="26"/>
      <c r="K210" s="26"/>
      <c r="L210" s="26"/>
      <c r="M210" s="26"/>
      <c r="N210" s="26"/>
      <c r="O210" s="26"/>
      <c r="P210" s="26"/>
      <c r="Q210" s="26"/>
      <c r="R210" s="26"/>
      <c r="S210" s="26"/>
      <c r="T210" s="26"/>
      <c r="U210" s="26"/>
      <c r="V210" s="26"/>
      <c r="W210" s="26"/>
      <c r="X210" s="26"/>
      <c r="Y210" s="26"/>
      <c r="Z210" s="26"/>
    </row>
    <row r="211" spans="1:26" x14ac:dyDescent="0.2">
      <c r="A211" s="26"/>
      <c r="B211" s="26"/>
      <c r="C211" s="26"/>
      <c r="D211" s="30"/>
      <c r="E211" s="30"/>
      <c r="F211" s="30"/>
      <c r="G211" s="30"/>
      <c r="H211" s="26"/>
      <c r="I211" s="111"/>
      <c r="J211" s="26"/>
      <c r="K211" s="26"/>
      <c r="L211" s="26"/>
      <c r="M211" s="26"/>
      <c r="N211" s="26"/>
      <c r="O211" s="26"/>
      <c r="P211" s="26"/>
      <c r="Q211" s="26"/>
      <c r="R211" s="26"/>
      <c r="S211" s="26"/>
      <c r="T211" s="26"/>
      <c r="U211" s="26"/>
      <c r="V211" s="26"/>
      <c r="W211" s="26"/>
      <c r="X211" s="26"/>
      <c r="Y211" s="26"/>
      <c r="Z211" s="26"/>
    </row>
    <row r="212" spans="1:26" x14ac:dyDescent="0.2">
      <c r="A212" s="26"/>
      <c r="B212" s="26"/>
      <c r="C212" s="26"/>
      <c r="D212" s="30"/>
      <c r="E212" s="30"/>
      <c r="F212" s="30"/>
      <c r="G212" s="30"/>
      <c r="H212" s="26"/>
      <c r="I212" s="111" t="s">
        <v>154</v>
      </c>
      <c r="J212" s="26"/>
      <c r="K212" s="26"/>
      <c r="L212" s="26"/>
      <c r="M212" s="26"/>
      <c r="N212" s="26"/>
      <c r="O212" s="26"/>
      <c r="P212" s="26"/>
      <c r="Q212" s="26"/>
      <c r="R212" s="26"/>
      <c r="S212" s="26"/>
      <c r="T212" s="26"/>
      <c r="U212" s="26"/>
      <c r="V212" s="26"/>
      <c r="W212" s="26"/>
      <c r="X212" s="26"/>
      <c r="Y212" s="26"/>
      <c r="Z212" s="26"/>
    </row>
    <row r="213" spans="1:26" x14ac:dyDescent="0.2">
      <c r="A213" s="26"/>
      <c r="B213" s="26"/>
      <c r="C213" s="26"/>
      <c r="D213" s="30"/>
      <c r="E213" s="30"/>
      <c r="F213" s="30"/>
      <c r="G213" s="30"/>
      <c r="H213" s="26"/>
      <c r="I213" s="111" t="s">
        <v>156</v>
      </c>
      <c r="J213" s="26"/>
      <c r="K213" s="26"/>
      <c r="L213" s="26"/>
      <c r="M213" s="26"/>
      <c r="N213" s="26"/>
      <c r="O213" s="26"/>
      <c r="P213" s="26"/>
      <c r="Q213" s="26"/>
      <c r="R213" s="26"/>
      <c r="S213" s="26"/>
      <c r="T213" s="26"/>
      <c r="U213" s="26"/>
      <c r="V213" s="26"/>
      <c r="W213" s="26"/>
      <c r="X213" s="26"/>
      <c r="Y213" s="26"/>
      <c r="Z213" s="26"/>
    </row>
    <row r="214" spans="1:26" x14ac:dyDescent="0.2">
      <c r="A214" s="26"/>
      <c r="B214" s="26"/>
      <c r="C214" s="26"/>
      <c r="D214" s="30"/>
      <c r="E214" s="30"/>
      <c r="F214" s="30"/>
      <c r="G214" s="30"/>
      <c r="H214" s="26"/>
      <c r="I214" s="150" t="s">
        <v>234</v>
      </c>
      <c r="J214" s="26"/>
      <c r="K214" s="26"/>
      <c r="L214" s="26"/>
      <c r="M214" s="26"/>
      <c r="N214" s="26"/>
      <c r="O214" s="26"/>
      <c r="P214" s="26"/>
      <c r="Q214" s="26"/>
      <c r="R214" s="26"/>
      <c r="S214" s="26"/>
      <c r="T214" s="26"/>
      <c r="U214" s="26"/>
      <c r="V214" s="26"/>
      <c r="W214" s="26"/>
      <c r="X214" s="26"/>
      <c r="Y214" s="26"/>
      <c r="Z214" s="26"/>
    </row>
    <row r="215" spans="1:26" x14ac:dyDescent="0.2">
      <c r="A215" s="26"/>
      <c r="B215" s="26"/>
      <c r="C215" s="26"/>
      <c r="D215" s="30"/>
      <c r="E215" s="30"/>
      <c r="F215" s="30"/>
      <c r="G215" s="30"/>
      <c r="H215" s="26"/>
      <c r="I215" s="26"/>
      <c r="J215" s="26"/>
      <c r="K215" s="26"/>
      <c r="L215" s="26"/>
      <c r="M215" s="26"/>
      <c r="N215" s="26"/>
      <c r="O215" s="26"/>
      <c r="P215" s="26"/>
      <c r="Q215" s="26"/>
      <c r="R215" s="26"/>
      <c r="S215" s="26"/>
      <c r="T215" s="26"/>
      <c r="U215" s="26"/>
      <c r="V215" s="26"/>
      <c r="W215" s="26"/>
      <c r="X215" s="26"/>
      <c r="Y215" s="26"/>
      <c r="Z215" s="26"/>
    </row>
    <row r="216" spans="1:26" x14ac:dyDescent="0.2">
      <c r="A216" s="26"/>
      <c r="B216" s="26"/>
      <c r="C216" s="26"/>
      <c r="D216" s="30"/>
      <c r="E216" s="30"/>
      <c r="F216" s="30"/>
      <c r="G216" s="30"/>
      <c r="H216" s="26"/>
      <c r="I216" s="26"/>
      <c r="J216" s="26"/>
      <c r="K216" s="26"/>
      <c r="L216" s="26"/>
      <c r="M216" s="26"/>
      <c r="N216" s="26"/>
      <c r="O216" s="26"/>
      <c r="P216" s="26"/>
      <c r="Q216" s="26"/>
      <c r="R216" s="26"/>
      <c r="S216" s="26"/>
      <c r="T216" s="26"/>
      <c r="U216" s="26"/>
      <c r="V216" s="26"/>
      <c r="W216" s="26"/>
      <c r="X216" s="26"/>
      <c r="Y216" s="26"/>
      <c r="Z216" s="26"/>
    </row>
    <row r="217" spans="1:26" ht="15.75" x14ac:dyDescent="0.2">
      <c r="A217" s="26"/>
      <c r="B217" s="26"/>
      <c r="C217" s="26"/>
      <c r="D217" s="30"/>
      <c r="E217" s="30"/>
      <c r="F217" s="30"/>
      <c r="G217" s="30"/>
      <c r="H217" s="26"/>
      <c r="I217" s="209" t="s">
        <v>235</v>
      </c>
      <c r="J217" s="210"/>
      <c r="K217" s="26"/>
      <c r="L217" s="26"/>
      <c r="M217" s="26"/>
      <c r="N217" s="210"/>
      <c r="O217" s="210"/>
      <c r="P217" s="210"/>
      <c r="Q217" s="210"/>
      <c r="R217" s="210"/>
      <c r="S217" s="210"/>
      <c r="T217" s="210"/>
      <c r="U217" s="211"/>
      <c r="V217" s="26"/>
      <c r="W217" s="26"/>
      <c r="X217" s="26"/>
      <c r="Y217" s="26"/>
      <c r="Z217" s="26"/>
    </row>
    <row r="218" spans="1:26" ht="15.75" x14ac:dyDescent="0.2">
      <c r="A218" s="26"/>
      <c r="B218" s="26"/>
      <c r="C218" s="26"/>
      <c r="D218" s="30"/>
      <c r="E218" s="30"/>
      <c r="F218" s="30"/>
      <c r="G218" s="30"/>
      <c r="H218" s="26"/>
      <c r="I218" s="212" t="s">
        <v>236</v>
      </c>
      <c r="J218" s="7"/>
      <c r="K218" s="26"/>
      <c r="L218" s="26"/>
      <c r="M218" s="26"/>
      <c r="N218" s="7"/>
      <c r="O218" s="7"/>
      <c r="P218" s="7"/>
      <c r="Q218" s="7"/>
      <c r="R218" s="7"/>
      <c r="S218" s="7"/>
      <c r="T218" s="7"/>
      <c r="U218" s="213"/>
      <c r="V218" s="26"/>
      <c r="W218" s="26"/>
      <c r="X218" s="26"/>
      <c r="Y218" s="26"/>
      <c r="Z218" s="26"/>
    </row>
    <row r="219" spans="1:26" ht="15.75" x14ac:dyDescent="0.2">
      <c r="A219" s="26"/>
      <c r="B219" s="26"/>
      <c r="C219" s="26"/>
      <c r="D219" s="30"/>
      <c r="E219" s="30"/>
      <c r="F219" s="30"/>
      <c r="G219" s="30"/>
      <c r="H219" s="26"/>
      <c r="I219" s="212" t="s">
        <v>237</v>
      </c>
      <c r="J219" s="7"/>
      <c r="K219" s="26"/>
      <c r="L219" s="26"/>
      <c r="M219" s="26"/>
      <c r="N219" s="7"/>
      <c r="O219" s="7"/>
      <c r="P219" s="7"/>
      <c r="Q219" s="7"/>
      <c r="R219" s="7"/>
      <c r="S219" s="7"/>
      <c r="T219" s="7"/>
      <c r="U219" s="213"/>
      <c r="V219" s="26"/>
      <c r="W219" s="26"/>
      <c r="X219" s="26"/>
      <c r="Y219" s="26"/>
      <c r="Z219" s="26"/>
    </row>
    <row r="220" spans="1:26" x14ac:dyDescent="0.2">
      <c r="A220" s="26"/>
      <c r="B220" s="26"/>
      <c r="C220" s="26"/>
      <c r="D220" s="30"/>
      <c r="E220" s="30"/>
      <c r="F220" s="30"/>
      <c r="G220" s="30"/>
      <c r="H220" s="26"/>
      <c r="I220" s="214"/>
      <c r="J220" s="7"/>
      <c r="K220" s="26"/>
      <c r="L220" s="26"/>
      <c r="M220" s="26"/>
      <c r="N220" s="7"/>
      <c r="O220" s="7"/>
      <c r="P220" s="7"/>
      <c r="Q220" s="7"/>
      <c r="R220" s="7"/>
      <c r="S220" s="7"/>
      <c r="T220" s="7"/>
      <c r="U220" s="213"/>
      <c r="V220" s="26"/>
      <c r="W220" s="26"/>
      <c r="X220" s="26"/>
      <c r="Y220" s="26"/>
      <c r="Z220" s="26"/>
    </row>
    <row r="221" spans="1:26" x14ac:dyDescent="0.2">
      <c r="A221" s="26"/>
      <c r="B221" s="26"/>
      <c r="C221" s="26"/>
      <c r="D221" s="30"/>
      <c r="E221" s="30"/>
      <c r="F221" s="30"/>
      <c r="G221" s="30"/>
      <c r="H221" s="26"/>
      <c r="I221" s="366" t="s">
        <v>238</v>
      </c>
      <c r="J221" s="367"/>
      <c r="K221" s="367"/>
      <c r="L221" s="367"/>
      <c r="M221" s="367"/>
      <c r="N221" s="367"/>
      <c r="O221" s="367"/>
      <c r="P221" s="367"/>
      <c r="Q221" s="367"/>
      <c r="R221" s="367"/>
      <c r="S221" s="367"/>
      <c r="T221" s="367"/>
      <c r="U221" s="368"/>
      <c r="V221" s="26"/>
      <c r="W221" s="26"/>
      <c r="X221" s="26"/>
      <c r="Y221" s="26"/>
      <c r="Z221" s="26"/>
    </row>
    <row r="222" spans="1:26" ht="24" x14ac:dyDescent="0.2">
      <c r="A222" s="26"/>
      <c r="B222" s="26"/>
      <c r="C222" s="26"/>
      <c r="D222" s="30"/>
      <c r="E222" s="30"/>
      <c r="F222" s="30"/>
      <c r="G222" s="30"/>
      <c r="H222" s="26"/>
      <c r="I222" s="369" t="s">
        <v>239</v>
      </c>
      <c r="J222" s="215" t="s">
        <v>240</v>
      </c>
      <c r="K222" s="371" t="s">
        <v>241</v>
      </c>
      <c r="L222" s="372"/>
      <c r="M222" s="372"/>
      <c r="N222" s="372"/>
      <c r="O222" s="373"/>
      <c r="P222" s="374" t="s">
        <v>242</v>
      </c>
      <c r="Q222" s="372"/>
      <c r="R222" s="372"/>
      <c r="S222" s="373"/>
      <c r="T222" s="7"/>
      <c r="U222" s="213"/>
      <c r="V222" s="26"/>
      <c r="W222" s="26"/>
      <c r="X222" s="26"/>
      <c r="Y222" s="26"/>
      <c r="Z222" s="26"/>
    </row>
    <row r="223" spans="1:26" ht="36" x14ac:dyDescent="0.2">
      <c r="A223" s="26"/>
      <c r="B223" s="26"/>
      <c r="C223" s="26"/>
      <c r="D223" s="30"/>
      <c r="E223" s="30"/>
      <c r="F223" s="30"/>
      <c r="G223" s="30"/>
      <c r="H223" s="26"/>
      <c r="I223" s="370"/>
      <c r="J223" s="216" t="s">
        <v>243</v>
      </c>
      <c r="K223" s="26"/>
      <c r="L223" s="26"/>
      <c r="M223" s="26"/>
      <c r="N223" s="216" t="s">
        <v>244</v>
      </c>
      <c r="O223" s="216" t="s">
        <v>245</v>
      </c>
      <c r="P223" s="216" t="s">
        <v>246</v>
      </c>
      <c r="Q223" s="216" t="s">
        <v>247</v>
      </c>
      <c r="R223" s="216" t="s">
        <v>248</v>
      </c>
      <c r="S223" s="216" t="s">
        <v>244</v>
      </c>
      <c r="T223" s="7"/>
      <c r="U223" s="213"/>
      <c r="V223" s="26"/>
      <c r="W223" s="26"/>
      <c r="X223" s="26"/>
      <c r="Y223" s="26"/>
      <c r="Z223" s="26"/>
    </row>
    <row r="224" spans="1:26" x14ac:dyDescent="0.2">
      <c r="A224" s="26"/>
      <c r="B224" s="26"/>
      <c r="C224" s="26"/>
      <c r="D224" s="30"/>
      <c r="E224" s="30"/>
      <c r="F224" s="30"/>
      <c r="G224" s="30"/>
      <c r="H224" s="26"/>
      <c r="I224" s="217" t="s">
        <v>249</v>
      </c>
      <c r="J224" s="218">
        <v>4</v>
      </c>
      <c r="K224" s="26"/>
      <c r="L224" s="26"/>
      <c r="M224" s="26"/>
      <c r="N224" s="218">
        <v>3.89</v>
      </c>
      <c r="O224" s="218">
        <v>0.53800000000000003</v>
      </c>
      <c r="P224" s="218">
        <v>3.2570000000000001</v>
      </c>
      <c r="Q224" s="218">
        <v>0</v>
      </c>
      <c r="R224" s="218">
        <v>3.2570000000000001</v>
      </c>
      <c r="S224" s="218">
        <v>3.2570000000000001</v>
      </c>
      <c r="T224" s="7"/>
      <c r="U224" s="213"/>
      <c r="V224" s="26"/>
      <c r="W224" s="26"/>
      <c r="X224" s="26"/>
      <c r="Y224" s="26"/>
      <c r="Z224" s="26"/>
    </row>
    <row r="225" spans="1:26" x14ac:dyDescent="0.2">
      <c r="A225" s="26"/>
      <c r="B225" s="26"/>
      <c r="C225" s="26"/>
      <c r="D225" s="30"/>
      <c r="E225" s="30"/>
      <c r="F225" s="30"/>
      <c r="G225" s="30"/>
      <c r="H225" s="26"/>
      <c r="I225" s="219" t="s">
        <v>250</v>
      </c>
      <c r="J225" s="220">
        <v>15</v>
      </c>
      <c r="K225" s="26"/>
      <c r="L225" s="26"/>
      <c r="M225" s="26"/>
      <c r="N225" s="220">
        <v>3.6989999999999998</v>
      </c>
      <c r="O225" s="220">
        <v>0.311</v>
      </c>
      <c r="P225" s="220">
        <v>3.2570000000000001</v>
      </c>
      <c r="Q225" s="220">
        <v>1.6E-2</v>
      </c>
      <c r="R225" s="220">
        <v>3.246</v>
      </c>
      <c r="S225" s="220">
        <v>3.2690000000000001</v>
      </c>
      <c r="T225" s="7"/>
      <c r="U225" s="213"/>
      <c r="V225" s="26"/>
      <c r="W225" s="26"/>
      <c r="X225" s="26"/>
      <c r="Y225" s="26"/>
      <c r="Z225" s="26"/>
    </row>
    <row r="226" spans="1:26" x14ac:dyDescent="0.2">
      <c r="A226" s="26"/>
      <c r="B226" s="26"/>
      <c r="C226" s="26"/>
      <c r="D226" s="30"/>
      <c r="E226" s="30"/>
      <c r="F226" s="30"/>
      <c r="G226" s="30"/>
      <c r="H226" s="26"/>
      <c r="I226" s="217" t="s">
        <v>251</v>
      </c>
      <c r="J226" s="218">
        <v>6</v>
      </c>
      <c r="K226" s="26"/>
      <c r="L226" s="26"/>
      <c r="M226" s="26"/>
      <c r="N226" s="218">
        <v>3.75</v>
      </c>
      <c r="O226" s="218">
        <v>0.29499999999999998</v>
      </c>
      <c r="P226" s="218">
        <v>3.3180000000000001</v>
      </c>
      <c r="Q226" s="218">
        <v>0</v>
      </c>
      <c r="R226" s="218">
        <v>3.3180000000000001</v>
      </c>
      <c r="S226" s="218">
        <v>3.3180000000000001</v>
      </c>
      <c r="T226" s="7"/>
      <c r="U226" s="213"/>
      <c r="V226" s="26"/>
      <c r="W226" s="26"/>
      <c r="X226" s="26"/>
      <c r="Y226" s="26"/>
      <c r="Z226" s="26"/>
    </row>
    <row r="227" spans="1:26" x14ac:dyDescent="0.2">
      <c r="A227" s="26"/>
      <c r="B227" s="26"/>
      <c r="C227" s="26"/>
      <c r="D227" s="30"/>
      <c r="E227" s="30"/>
      <c r="F227" s="30"/>
      <c r="G227" s="30"/>
      <c r="H227" s="26"/>
      <c r="I227" s="219" t="s">
        <v>252</v>
      </c>
      <c r="J227" s="220">
        <v>8</v>
      </c>
      <c r="K227" s="26"/>
      <c r="L227" s="26"/>
      <c r="M227" s="26"/>
      <c r="N227" s="220">
        <v>3.79</v>
      </c>
      <c r="O227" s="220">
        <v>0.35899999999999999</v>
      </c>
      <c r="P227" s="220">
        <v>3.3220000000000001</v>
      </c>
      <c r="Q227" s="220">
        <v>3.2000000000000001E-2</v>
      </c>
      <c r="R227" s="220">
        <v>3.3</v>
      </c>
      <c r="S227" s="220">
        <v>3.3450000000000002</v>
      </c>
      <c r="T227" s="7"/>
      <c r="U227" s="213"/>
      <c r="V227" s="26"/>
      <c r="W227" s="26"/>
      <c r="X227" s="26"/>
      <c r="Y227" s="26"/>
      <c r="Z227" s="26"/>
    </row>
    <row r="228" spans="1:26" x14ac:dyDescent="0.2">
      <c r="A228" s="26"/>
      <c r="B228" s="26"/>
      <c r="C228" s="26"/>
      <c r="D228" s="30"/>
      <c r="E228" s="30"/>
      <c r="F228" s="30"/>
      <c r="G228" s="30"/>
      <c r="H228" s="26"/>
      <c r="I228" s="217" t="s">
        <v>253</v>
      </c>
      <c r="J228" s="218">
        <v>6</v>
      </c>
      <c r="K228" s="26"/>
      <c r="L228" s="26"/>
      <c r="M228" s="26"/>
      <c r="N228" s="218">
        <v>3.899</v>
      </c>
      <c r="O228" s="218">
        <v>0.58099999999999996</v>
      </c>
      <c r="P228" s="218">
        <v>3.19</v>
      </c>
      <c r="Q228" s="218">
        <v>0</v>
      </c>
      <c r="R228" s="218">
        <v>3.19</v>
      </c>
      <c r="S228" s="218">
        <v>3.19</v>
      </c>
      <c r="T228" s="7"/>
      <c r="U228" s="213"/>
      <c r="V228" s="221" t="e">
        <f>1-S228/K228</f>
        <v>#DIV/0!</v>
      </c>
      <c r="W228" s="26"/>
      <c r="X228" s="26"/>
      <c r="Y228" s="26"/>
      <c r="Z228" s="26"/>
    </row>
    <row r="229" spans="1:26" x14ac:dyDescent="0.2">
      <c r="A229" s="26"/>
      <c r="B229" s="26"/>
      <c r="C229" s="26"/>
      <c r="D229" s="30"/>
      <c r="E229" s="30"/>
      <c r="F229" s="30"/>
      <c r="G229" s="30"/>
      <c r="H229" s="26"/>
      <c r="I229" s="219" t="s">
        <v>254</v>
      </c>
      <c r="J229" s="220">
        <v>11</v>
      </c>
      <c r="K229" s="26"/>
      <c r="L229" s="26"/>
      <c r="M229" s="26"/>
      <c r="N229" s="220">
        <v>3.859</v>
      </c>
      <c r="O229" s="220">
        <v>0.497</v>
      </c>
      <c r="P229" s="220">
        <v>3.218</v>
      </c>
      <c r="Q229" s="220">
        <v>3.5000000000000003E-2</v>
      </c>
      <c r="R229" s="220">
        <v>3.18</v>
      </c>
      <c r="S229" s="220">
        <v>3.26</v>
      </c>
      <c r="T229" s="7"/>
      <c r="U229" s="213"/>
      <c r="V229" s="26"/>
      <c r="W229" s="26"/>
      <c r="X229" s="26"/>
      <c r="Y229" s="26"/>
      <c r="Z229" s="26"/>
    </row>
    <row r="230" spans="1:26" x14ac:dyDescent="0.2">
      <c r="A230" s="26"/>
      <c r="B230" s="26"/>
      <c r="C230" s="26"/>
      <c r="D230" s="30"/>
      <c r="E230" s="30"/>
      <c r="F230" s="30"/>
      <c r="G230" s="30"/>
      <c r="H230" s="26"/>
      <c r="I230" s="217" t="s">
        <v>255</v>
      </c>
      <c r="J230" s="218">
        <v>32</v>
      </c>
      <c r="K230" s="26"/>
      <c r="L230" s="26"/>
      <c r="M230" s="26"/>
      <c r="N230" s="218">
        <v>3.89</v>
      </c>
      <c r="O230" s="218">
        <v>0.33800000000000002</v>
      </c>
      <c r="P230" s="218">
        <v>3.298</v>
      </c>
      <c r="Q230" s="218">
        <v>0</v>
      </c>
      <c r="R230" s="218">
        <v>3.298</v>
      </c>
      <c r="S230" s="218">
        <v>3.298</v>
      </c>
      <c r="T230" s="7"/>
      <c r="U230" s="213"/>
      <c r="V230" s="26"/>
      <c r="W230" s="26"/>
      <c r="X230" s="26"/>
      <c r="Y230" s="26"/>
      <c r="Z230" s="26"/>
    </row>
    <row r="231" spans="1:26" x14ac:dyDescent="0.2">
      <c r="A231" s="26"/>
      <c r="B231" s="26"/>
      <c r="C231" s="26"/>
      <c r="D231" s="30"/>
      <c r="E231" s="30"/>
      <c r="F231" s="30"/>
      <c r="G231" s="30"/>
      <c r="H231" s="26"/>
      <c r="I231" s="219" t="s">
        <v>256</v>
      </c>
      <c r="J231" s="220">
        <v>9</v>
      </c>
      <c r="K231" s="26"/>
      <c r="L231" s="26"/>
      <c r="M231" s="26"/>
      <c r="N231" s="220">
        <v>3.9590000000000001</v>
      </c>
      <c r="O231" s="220">
        <v>0.36199999999999999</v>
      </c>
      <c r="P231" s="220">
        <v>3.286</v>
      </c>
      <c r="Q231" s="220">
        <v>9.6000000000000002E-2</v>
      </c>
      <c r="R231" s="220">
        <v>3.1949999999999998</v>
      </c>
      <c r="S231" s="220">
        <v>3.387</v>
      </c>
      <c r="T231" s="7"/>
      <c r="U231" s="213"/>
      <c r="V231" s="26"/>
      <c r="W231" s="26"/>
      <c r="X231" s="26"/>
      <c r="Y231" s="26"/>
      <c r="Z231" s="26"/>
    </row>
    <row r="232" spans="1:26" x14ac:dyDescent="0.2">
      <c r="A232" s="26"/>
      <c r="B232" s="26"/>
      <c r="C232" s="26"/>
      <c r="D232" s="30"/>
      <c r="E232" s="30"/>
      <c r="F232" s="30"/>
      <c r="G232" s="30"/>
      <c r="H232" s="26"/>
      <c r="I232" s="217" t="s">
        <v>257</v>
      </c>
      <c r="J232" s="218">
        <v>14</v>
      </c>
      <c r="K232" s="26"/>
      <c r="L232" s="26"/>
      <c r="M232" s="26"/>
      <c r="N232" s="218">
        <v>3.6989999999999998</v>
      </c>
      <c r="O232" s="218">
        <v>0.29899999999999999</v>
      </c>
      <c r="P232" s="218">
        <v>3.2709999999999999</v>
      </c>
      <c r="Q232" s="218">
        <v>5.8999999999999997E-2</v>
      </c>
      <c r="R232" s="218">
        <v>3.2160000000000002</v>
      </c>
      <c r="S232" s="218">
        <v>3.33</v>
      </c>
      <c r="T232" s="7"/>
      <c r="U232" s="213"/>
      <c r="V232" s="26"/>
      <c r="W232" s="26"/>
      <c r="X232" s="26"/>
      <c r="Y232" s="26"/>
      <c r="Z232" s="26"/>
    </row>
    <row r="233" spans="1:26" x14ac:dyDescent="0.2">
      <c r="A233" s="26"/>
      <c r="B233" s="26"/>
      <c r="C233" s="26"/>
      <c r="D233" s="30"/>
      <c r="E233" s="30"/>
      <c r="F233" s="30"/>
      <c r="G233" s="30"/>
      <c r="H233" s="26"/>
      <c r="I233" s="219" t="s">
        <v>258</v>
      </c>
      <c r="J233" s="220">
        <v>13</v>
      </c>
      <c r="K233" s="26"/>
      <c r="L233" s="26"/>
      <c r="M233" s="26"/>
      <c r="N233" s="220">
        <v>3.879</v>
      </c>
      <c r="O233" s="220">
        <v>0.38</v>
      </c>
      <c r="P233" s="220">
        <v>3.3130000000000002</v>
      </c>
      <c r="Q233" s="220">
        <v>3.7999999999999999E-2</v>
      </c>
      <c r="R233" s="220">
        <v>3.286</v>
      </c>
      <c r="S233" s="220">
        <v>3.34</v>
      </c>
      <c r="T233" s="7"/>
      <c r="U233" s="213"/>
      <c r="V233" s="26"/>
      <c r="W233" s="26"/>
      <c r="X233" s="26"/>
      <c r="Y233" s="26"/>
      <c r="Z233" s="26"/>
    </row>
    <row r="234" spans="1:26" x14ac:dyDescent="0.2">
      <c r="A234" s="26"/>
      <c r="B234" s="26"/>
      <c r="C234" s="26"/>
      <c r="D234" s="30"/>
      <c r="E234" s="30"/>
      <c r="F234" s="30"/>
      <c r="G234" s="30"/>
      <c r="H234" s="26"/>
      <c r="I234" s="217" t="s">
        <v>259</v>
      </c>
      <c r="J234" s="218">
        <v>11</v>
      </c>
      <c r="K234" s="26"/>
      <c r="L234" s="26"/>
      <c r="M234" s="26"/>
      <c r="N234" s="218">
        <v>3.7989999999999999</v>
      </c>
      <c r="O234" s="218">
        <v>0.314</v>
      </c>
      <c r="P234" s="218">
        <v>3.3130000000000002</v>
      </c>
      <c r="Q234" s="218">
        <v>5.0999999999999997E-2</v>
      </c>
      <c r="R234" s="218">
        <v>3.28</v>
      </c>
      <c r="S234" s="218">
        <v>3.3719999999999999</v>
      </c>
      <c r="T234" s="7"/>
      <c r="U234" s="213"/>
      <c r="V234" s="26"/>
      <c r="W234" s="26"/>
      <c r="X234" s="26"/>
      <c r="Y234" s="26"/>
      <c r="Z234" s="26"/>
    </row>
    <row r="235" spans="1:26" x14ac:dyDescent="0.2">
      <c r="A235" s="26"/>
      <c r="B235" s="26"/>
      <c r="C235" s="26"/>
      <c r="D235" s="30"/>
      <c r="E235" s="30"/>
      <c r="F235" s="30"/>
      <c r="G235" s="30"/>
      <c r="H235" s="26"/>
      <c r="I235" s="219" t="s">
        <v>260</v>
      </c>
      <c r="J235" s="220">
        <v>7</v>
      </c>
      <c r="K235" s="26"/>
      <c r="L235" s="26"/>
      <c r="M235" s="26"/>
      <c r="N235" s="220">
        <v>3.8</v>
      </c>
      <c r="O235" s="220">
        <v>0.39200000000000002</v>
      </c>
      <c r="P235" s="220">
        <v>3.3450000000000002</v>
      </c>
      <c r="Q235" s="220">
        <v>0</v>
      </c>
      <c r="R235" s="220">
        <v>3.3450000000000002</v>
      </c>
      <c r="S235" s="220">
        <v>3.3450000000000002</v>
      </c>
      <c r="T235" s="7"/>
      <c r="U235" s="213"/>
      <c r="V235" s="26"/>
      <c r="W235" s="26"/>
      <c r="X235" s="26"/>
      <c r="Y235" s="26"/>
      <c r="Z235" s="26"/>
    </row>
    <row r="236" spans="1:26" x14ac:dyDescent="0.2">
      <c r="A236" s="26"/>
      <c r="B236" s="26"/>
      <c r="C236" s="26"/>
      <c r="D236" s="30"/>
      <c r="E236" s="30"/>
      <c r="F236" s="30"/>
      <c r="G236" s="30"/>
      <c r="H236" s="26"/>
      <c r="I236" s="217" t="s">
        <v>261</v>
      </c>
      <c r="J236" s="218">
        <v>10</v>
      </c>
      <c r="K236" s="26"/>
      <c r="L236" s="26"/>
      <c r="M236" s="26"/>
      <c r="N236" s="218">
        <v>3.7589999999999999</v>
      </c>
      <c r="O236" s="218">
        <v>0.438</v>
      </c>
      <c r="P236" s="218">
        <v>3.2010000000000001</v>
      </c>
      <c r="Q236" s="218">
        <v>0</v>
      </c>
      <c r="R236" s="218">
        <v>3.2010000000000001</v>
      </c>
      <c r="S236" s="218">
        <v>3.2010000000000001</v>
      </c>
      <c r="T236" s="7"/>
      <c r="U236" s="213"/>
      <c r="V236" s="26"/>
      <c r="W236" s="26"/>
      <c r="X236" s="26"/>
      <c r="Y236" s="26"/>
      <c r="Z236" s="26"/>
    </row>
    <row r="237" spans="1:26" x14ac:dyDescent="0.2">
      <c r="A237" s="26"/>
      <c r="B237" s="26"/>
      <c r="C237" s="26"/>
      <c r="D237" s="30"/>
      <c r="E237" s="30"/>
      <c r="F237" s="30"/>
      <c r="G237" s="30"/>
      <c r="H237" s="26"/>
      <c r="I237" s="219" t="s">
        <v>262</v>
      </c>
      <c r="J237" s="220">
        <v>6</v>
      </c>
      <c r="K237" s="26"/>
      <c r="L237" s="26"/>
      <c r="M237" s="26"/>
      <c r="N237" s="220">
        <v>3.899</v>
      </c>
      <c r="O237" s="220">
        <v>0.53500000000000003</v>
      </c>
      <c r="P237" s="220">
        <v>3.2629999999999999</v>
      </c>
      <c r="Q237" s="220">
        <v>0</v>
      </c>
      <c r="R237" s="220">
        <v>3.2629999999999999</v>
      </c>
      <c r="S237" s="220">
        <v>3.2629999999999999</v>
      </c>
      <c r="T237" s="7"/>
      <c r="U237" s="213"/>
      <c r="V237" s="26"/>
      <c r="W237" s="26"/>
      <c r="X237" s="26"/>
      <c r="Y237" s="26"/>
      <c r="Z237" s="26"/>
    </row>
    <row r="238" spans="1:26" x14ac:dyDescent="0.2">
      <c r="A238" s="26"/>
      <c r="B238" s="26"/>
      <c r="C238" s="26"/>
      <c r="D238" s="30"/>
      <c r="E238" s="30"/>
      <c r="F238" s="30"/>
      <c r="G238" s="30"/>
      <c r="H238" s="26"/>
      <c r="I238" s="217" t="s">
        <v>263</v>
      </c>
      <c r="J238" s="218">
        <v>12</v>
      </c>
      <c r="K238" s="26"/>
      <c r="L238" s="26"/>
      <c r="M238" s="26"/>
      <c r="N238" s="218">
        <v>3.99</v>
      </c>
      <c r="O238" s="218">
        <v>0.376</v>
      </c>
      <c r="P238" s="218">
        <v>3.3780000000000001</v>
      </c>
      <c r="Q238" s="218">
        <v>3.0000000000000001E-3</v>
      </c>
      <c r="R238" s="218">
        <v>3.375</v>
      </c>
      <c r="S238" s="218">
        <v>3.38</v>
      </c>
      <c r="T238" s="7"/>
      <c r="U238" s="213"/>
      <c r="V238" s="26"/>
      <c r="W238" s="26"/>
      <c r="X238" s="26"/>
      <c r="Y238" s="26"/>
      <c r="Z238" s="26"/>
    </row>
    <row r="239" spans="1:26" x14ac:dyDescent="0.2">
      <c r="A239" s="26"/>
      <c r="B239" s="26"/>
      <c r="C239" s="26"/>
      <c r="D239" s="30"/>
      <c r="E239" s="30"/>
      <c r="F239" s="30"/>
      <c r="G239" s="30"/>
      <c r="H239" s="26"/>
      <c r="I239" s="219" t="s">
        <v>264</v>
      </c>
      <c r="J239" s="220">
        <v>2</v>
      </c>
      <c r="K239" s="26"/>
      <c r="L239" s="26"/>
      <c r="M239" s="26"/>
      <c r="N239" s="220">
        <v>3.4990000000000001</v>
      </c>
      <c r="O239" s="220" t="s">
        <v>208</v>
      </c>
      <c r="P239" s="220" t="s">
        <v>208</v>
      </c>
      <c r="Q239" s="220" t="s">
        <v>208</v>
      </c>
      <c r="R239" s="220" t="s">
        <v>208</v>
      </c>
      <c r="S239" s="220" t="s">
        <v>208</v>
      </c>
      <c r="T239" s="7"/>
      <c r="U239" s="213"/>
      <c r="V239" s="26"/>
      <c r="W239" s="26"/>
      <c r="X239" s="26"/>
      <c r="Y239" s="26"/>
      <c r="Z239" s="26"/>
    </row>
    <row r="240" spans="1:26" x14ac:dyDescent="0.2">
      <c r="A240" s="26"/>
      <c r="B240" s="26"/>
      <c r="C240" s="26"/>
      <c r="D240" s="30"/>
      <c r="E240" s="30"/>
      <c r="F240" s="30"/>
      <c r="G240" s="30"/>
      <c r="H240" s="26"/>
      <c r="I240" s="222" t="s">
        <v>265</v>
      </c>
      <c r="J240" s="223">
        <v>5</v>
      </c>
      <c r="K240" s="26"/>
      <c r="L240" s="26"/>
      <c r="M240" s="26"/>
      <c r="N240" s="223">
        <v>3.6989999999999998</v>
      </c>
      <c r="O240" s="223" t="s">
        <v>208</v>
      </c>
      <c r="P240" s="223" t="s">
        <v>208</v>
      </c>
      <c r="Q240" s="223" t="s">
        <v>208</v>
      </c>
      <c r="R240" s="223" t="s">
        <v>208</v>
      </c>
      <c r="S240" s="223" t="s">
        <v>208</v>
      </c>
      <c r="T240" s="224"/>
      <c r="U240" s="225"/>
      <c r="V240" s="26"/>
      <c r="W240" s="26"/>
      <c r="X240" s="26"/>
      <c r="Y240" s="26"/>
      <c r="Z240" s="26"/>
    </row>
    <row r="241" spans="1:26" x14ac:dyDescent="0.2">
      <c r="A241" s="26"/>
      <c r="B241" s="26"/>
      <c r="C241" s="26"/>
      <c r="D241" s="30"/>
      <c r="E241" s="30"/>
      <c r="F241" s="30"/>
      <c r="G241" s="30"/>
      <c r="H241" s="26"/>
      <c r="I241" s="26"/>
      <c r="J241" s="26"/>
      <c r="K241" s="26"/>
      <c r="L241" s="26"/>
      <c r="M241" s="26"/>
      <c r="N241" s="26"/>
      <c r="O241" s="26"/>
      <c r="P241" s="26"/>
      <c r="Q241" s="26"/>
      <c r="R241" s="26"/>
      <c r="S241" s="26"/>
      <c r="T241" s="26"/>
      <c r="U241" s="26"/>
      <c r="V241" s="26"/>
      <c r="W241" s="26"/>
      <c r="X241" s="26"/>
      <c r="Y241" s="26"/>
      <c r="Z241" s="26"/>
    </row>
    <row r="242" spans="1:26" x14ac:dyDescent="0.2">
      <c r="A242" s="26"/>
      <c r="B242" s="26"/>
      <c r="C242" s="26"/>
      <c r="D242" s="30"/>
      <c r="E242" s="30"/>
      <c r="F242" s="30"/>
      <c r="G242" s="30"/>
      <c r="H242" s="26"/>
      <c r="I242" s="26"/>
      <c r="J242" s="26"/>
      <c r="K242" s="26"/>
      <c r="L242" s="26"/>
      <c r="M242" s="26"/>
      <c r="N242" s="26"/>
      <c r="O242" s="26"/>
      <c r="P242" s="26"/>
      <c r="Q242" s="26"/>
      <c r="R242" s="26"/>
      <c r="S242" s="26"/>
      <c r="T242" s="26"/>
      <c r="U242" s="26"/>
      <c r="V242" s="26"/>
      <c r="W242" s="26"/>
      <c r="X242" s="26"/>
      <c r="Y242" s="26"/>
      <c r="Z242" s="26"/>
    </row>
    <row r="243" spans="1:26" x14ac:dyDescent="0.2">
      <c r="A243" s="26"/>
      <c r="B243" s="26"/>
      <c r="C243" s="26"/>
      <c r="D243" s="30"/>
      <c r="E243" s="30"/>
      <c r="F243" s="30"/>
      <c r="G243" s="30"/>
      <c r="H243" s="26"/>
      <c r="I243" s="26"/>
      <c r="J243" s="26"/>
      <c r="K243" s="26"/>
      <c r="L243" s="26"/>
      <c r="M243" s="26"/>
      <c r="N243" s="26"/>
      <c r="O243" s="26"/>
      <c r="P243" s="26"/>
      <c r="Q243" s="26"/>
      <c r="R243" s="26"/>
      <c r="S243" s="26"/>
      <c r="T243" s="26"/>
      <c r="U243" s="26"/>
      <c r="V243" s="26"/>
      <c r="W243" s="26"/>
      <c r="X243" s="26"/>
      <c r="Y243" s="26"/>
      <c r="Z243" s="26"/>
    </row>
    <row r="244" spans="1:26" x14ac:dyDescent="0.2">
      <c r="A244" s="26"/>
      <c r="B244" s="26"/>
      <c r="C244" s="26"/>
      <c r="D244" s="30"/>
      <c r="E244" s="30"/>
      <c r="F244" s="30"/>
      <c r="G244" s="30"/>
      <c r="H244" s="26"/>
      <c r="I244" s="26"/>
      <c r="J244" s="26"/>
      <c r="K244" s="26"/>
      <c r="L244" s="26"/>
      <c r="M244" s="26"/>
      <c r="N244" s="26"/>
      <c r="O244" s="26"/>
      <c r="P244" s="26"/>
      <c r="Q244" s="26"/>
      <c r="R244" s="26"/>
      <c r="S244" s="26"/>
      <c r="T244" s="26"/>
      <c r="U244" s="26"/>
      <c r="V244" s="26"/>
      <c r="W244" s="26"/>
      <c r="X244" s="26"/>
      <c r="Y244" s="26"/>
      <c r="Z244" s="26"/>
    </row>
    <row r="245" spans="1:26" x14ac:dyDescent="0.2">
      <c r="A245" s="26"/>
      <c r="B245" s="26"/>
      <c r="C245" s="26"/>
      <c r="D245" s="30"/>
      <c r="E245" s="30"/>
      <c r="F245" s="30"/>
      <c r="G245" s="30"/>
      <c r="H245" s="26"/>
      <c r="I245" s="26"/>
      <c r="J245" s="26"/>
      <c r="K245" s="26"/>
      <c r="L245" s="26"/>
      <c r="M245" s="26"/>
      <c r="N245" s="26"/>
      <c r="O245" s="26"/>
      <c r="P245" s="26"/>
      <c r="Q245" s="26"/>
      <c r="R245" s="26"/>
      <c r="S245" s="26"/>
      <c r="T245" s="26"/>
      <c r="U245" s="26"/>
      <c r="V245" s="26"/>
      <c r="W245" s="26"/>
      <c r="X245" s="26"/>
      <c r="Y245" s="26"/>
      <c r="Z245" s="26"/>
    </row>
    <row r="246" spans="1:26" x14ac:dyDescent="0.2">
      <c r="A246" s="26"/>
      <c r="B246" s="26"/>
      <c r="C246" s="26"/>
      <c r="D246" s="30"/>
      <c r="E246" s="30"/>
      <c r="F246" s="30"/>
      <c r="G246" s="30"/>
      <c r="H246" s="26"/>
      <c r="I246" s="26"/>
      <c r="J246" s="26"/>
      <c r="K246" s="26"/>
      <c r="L246" s="26"/>
      <c r="M246" s="26"/>
      <c r="N246" s="26"/>
      <c r="O246" s="26"/>
      <c r="P246" s="26"/>
      <c r="Q246" s="26"/>
      <c r="R246" s="26"/>
      <c r="S246" s="26"/>
      <c r="T246" s="26"/>
      <c r="U246" s="26"/>
      <c r="V246" s="26"/>
      <c r="W246" s="26"/>
      <c r="X246" s="26"/>
      <c r="Y246" s="26"/>
      <c r="Z246" s="26"/>
    </row>
    <row r="247" spans="1:26" x14ac:dyDescent="0.2">
      <c r="A247" s="26"/>
      <c r="B247" s="26"/>
      <c r="C247" s="26"/>
      <c r="D247" s="30"/>
      <c r="E247" s="30"/>
      <c r="F247" s="30"/>
      <c r="G247" s="30"/>
      <c r="H247" s="26"/>
      <c r="I247" s="26"/>
      <c r="J247" s="26"/>
      <c r="K247" s="26"/>
      <c r="L247" s="26"/>
      <c r="M247" s="26"/>
      <c r="N247" s="26"/>
      <c r="O247" s="26"/>
      <c r="P247" s="26"/>
      <c r="Q247" s="26"/>
      <c r="R247" s="26"/>
      <c r="S247" s="26"/>
      <c r="T247" s="26"/>
      <c r="U247" s="26"/>
      <c r="V247" s="26"/>
      <c r="W247" s="26"/>
      <c r="X247" s="26"/>
      <c r="Y247" s="26"/>
      <c r="Z247" s="26"/>
    </row>
    <row r="248" spans="1:26" x14ac:dyDescent="0.2">
      <c r="A248" s="26"/>
      <c r="B248" s="26"/>
      <c r="C248" s="26"/>
      <c r="D248" s="30"/>
      <c r="E248" s="30"/>
      <c r="F248" s="30"/>
      <c r="G248" s="30"/>
      <c r="H248" s="26"/>
      <c r="I248" s="26"/>
      <c r="J248" s="26"/>
      <c r="K248" s="26"/>
      <c r="L248" s="26"/>
      <c r="M248" s="26"/>
      <c r="N248" s="26"/>
      <c r="O248" s="26"/>
      <c r="P248" s="26"/>
      <c r="Q248" s="26"/>
      <c r="R248" s="26"/>
      <c r="S248" s="26"/>
      <c r="T248" s="26"/>
      <c r="U248" s="26"/>
      <c r="V248" s="26"/>
      <c r="W248" s="26"/>
      <c r="X248" s="26"/>
      <c r="Y248" s="26"/>
      <c r="Z248" s="26"/>
    </row>
    <row r="249" spans="1:26" x14ac:dyDescent="0.2">
      <c r="A249" s="26"/>
      <c r="B249" s="26"/>
      <c r="C249" s="26"/>
      <c r="D249" s="30"/>
      <c r="E249" s="30"/>
      <c r="F249" s="30"/>
      <c r="G249" s="30"/>
      <c r="H249" s="26"/>
      <c r="I249" s="26"/>
      <c r="J249" s="26"/>
      <c r="K249" s="26"/>
      <c r="L249" s="26"/>
      <c r="M249" s="26"/>
      <c r="N249" s="26"/>
      <c r="O249" s="26"/>
      <c r="P249" s="26"/>
      <c r="Q249" s="26"/>
      <c r="R249" s="26"/>
      <c r="S249" s="26"/>
      <c r="T249" s="26"/>
      <c r="U249" s="26"/>
      <c r="V249" s="26"/>
      <c r="W249" s="26"/>
      <c r="X249" s="26"/>
      <c r="Y249" s="26"/>
      <c r="Z249" s="26"/>
    </row>
    <row r="250" spans="1:26" x14ac:dyDescent="0.2">
      <c r="A250" s="26"/>
      <c r="B250" s="26"/>
      <c r="C250" s="26"/>
      <c r="D250" s="30"/>
      <c r="E250" s="30"/>
      <c r="F250" s="30"/>
      <c r="G250" s="30"/>
      <c r="H250" s="26"/>
      <c r="I250" s="26"/>
      <c r="J250" s="26"/>
      <c r="K250" s="26"/>
      <c r="L250" s="26"/>
      <c r="M250" s="26"/>
      <c r="N250" s="26"/>
      <c r="O250" s="26"/>
      <c r="P250" s="26"/>
      <c r="Q250" s="26"/>
      <c r="R250" s="26"/>
      <c r="S250" s="26"/>
      <c r="T250" s="26"/>
      <c r="U250" s="26"/>
      <c r="V250" s="26"/>
      <c r="W250" s="26"/>
      <c r="X250" s="26"/>
      <c r="Y250" s="26"/>
      <c r="Z250" s="26"/>
    </row>
    <row r="251" spans="1:26" x14ac:dyDescent="0.2">
      <c r="A251" s="26"/>
      <c r="B251" s="26"/>
      <c r="C251" s="26"/>
      <c r="D251" s="30"/>
      <c r="E251" s="30"/>
      <c r="F251" s="30"/>
      <c r="G251" s="30"/>
      <c r="H251" s="26"/>
      <c r="I251" s="26"/>
      <c r="J251" s="26"/>
      <c r="K251" s="26"/>
      <c r="L251" s="26"/>
      <c r="M251" s="26"/>
      <c r="N251" s="26"/>
      <c r="O251" s="26"/>
      <c r="P251" s="26"/>
      <c r="Q251" s="26"/>
      <c r="R251" s="26"/>
      <c r="S251" s="26"/>
      <c r="T251" s="26"/>
      <c r="U251" s="26"/>
      <c r="V251" s="26"/>
      <c r="W251" s="26"/>
      <c r="X251" s="26"/>
      <c r="Y251" s="26"/>
      <c r="Z251" s="26"/>
    </row>
    <row r="252" spans="1:26" x14ac:dyDescent="0.2">
      <c r="A252" s="26"/>
      <c r="B252" s="26"/>
      <c r="C252" s="26"/>
      <c r="D252" s="30"/>
      <c r="E252" s="30"/>
      <c r="F252" s="30"/>
      <c r="G252" s="30"/>
      <c r="H252" s="26"/>
      <c r="I252" s="26"/>
      <c r="J252" s="26"/>
      <c r="K252" s="26"/>
      <c r="L252" s="26"/>
      <c r="M252" s="26"/>
      <c r="N252" s="26"/>
      <c r="O252" s="26"/>
      <c r="P252" s="26"/>
      <c r="Q252" s="26"/>
      <c r="R252" s="26"/>
      <c r="S252" s="26"/>
      <c r="T252" s="26"/>
      <c r="U252" s="26"/>
      <c r="V252" s="26"/>
      <c r="W252" s="26"/>
      <c r="X252" s="26"/>
      <c r="Y252" s="26"/>
      <c r="Z252" s="26"/>
    </row>
    <row r="253" spans="1:26" x14ac:dyDescent="0.2">
      <c r="A253" s="26"/>
      <c r="B253" s="26"/>
      <c r="C253" s="26"/>
      <c r="D253" s="30"/>
      <c r="E253" s="30"/>
      <c r="F253" s="30"/>
      <c r="G253" s="30"/>
      <c r="H253" s="26"/>
      <c r="I253" s="26"/>
      <c r="J253" s="26"/>
      <c r="K253" s="26"/>
      <c r="L253" s="26"/>
      <c r="M253" s="26"/>
      <c r="N253" s="26"/>
      <c r="O253" s="26"/>
      <c r="P253" s="26"/>
      <c r="Q253" s="26"/>
      <c r="R253" s="26"/>
      <c r="S253" s="26"/>
      <c r="T253" s="26"/>
      <c r="U253" s="26"/>
      <c r="V253" s="26"/>
      <c r="W253" s="26"/>
      <c r="X253" s="26"/>
      <c r="Y253" s="26"/>
      <c r="Z253" s="26"/>
    </row>
    <row r="254" spans="1:26" x14ac:dyDescent="0.2">
      <c r="A254" s="26"/>
      <c r="B254" s="26"/>
      <c r="C254" s="26"/>
      <c r="D254" s="30"/>
      <c r="E254" s="30"/>
      <c r="F254" s="30"/>
      <c r="G254" s="30"/>
      <c r="H254" s="26"/>
      <c r="I254" s="26"/>
      <c r="J254" s="26"/>
      <c r="K254" s="26"/>
      <c r="L254" s="26"/>
      <c r="M254" s="26"/>
      <c r="N254" s="26"/>
      <c r="O254" s="26"/>
      <c r="P254" s="26"/>
      <c r="Q254" s="26"/>
      <c r="R254" s="26"/>
      <c r="S254" s="26"/>
      <c r="T254" s="26"/>
      <c r="U254" s="26"/>
      <c r="V254" s="26"/>
      <c r="W254" s="26"/>
      <c r="X254" s="26"/>
      <c r="Y254" s="26"/>
      <c r="Z254" s="26"/>
    </row>
    <row r="255" spans="1:26" x14ac:dyDescent="0.2">
      <c r="A255" s="26"/>
      <c r="B255" s="26"/>
      <c r="C255" s="26"/>
      <c r="D255" s="30"/>
      <c r="E255" s="30"/>
      <c r="F255" s="30"/>
      <c r="G255" s="30"/>
      <c r="H255" s="26"/>
      <c r="I255" s="26"/>
      <c r="J255" s="26"/>
      <c r="K255" s="26"/>
      <c r="L255" s="26"/>
      <c r="M255" s="26"/>
      <c r="N255" s="26"/>
      <c r="O255" s="26"/>
      <c r="P255" s="26"/>
      <c r="Q255" s="26"/>
      <c r="R255" s="26"/>
      <c r="S255" s="26"/>
      <c r="T255" s="26"/>
      <c r="U255" s="26"/>
      <c r="V255" s="26"/>
      <c r="W255" s="26"/>
      <c r="X255" s="26"/>
      <c r="Y255" s="26"/>
      <c r="Z255" s="26"/>
    </row>
    <row r="256" spans="1:26" x14ac:dyDescent="0.2">
      <c r="A256" s="26"/>
      <c r="B256" s="26"/>
      <c r="C256" s="26"/>
      <c r="D256" s="30"/>
      <c r="E256" s="30"/>
      <c r="F256" s="30"/>
      <c r="G256" s="30"/>
      <c r="H256" s="26"/>
      <c r="I256" s="26"/>
      <c r="J256" s="26"/>
      <c r="K256" s="26"/>
      <c r="L256" s="26"/>
      <c r="M256" s="26"/>
      <c r="N256" s="26"/>
      <c r="O256" s="26"/>
      <c r="P256" s="26"/>
      <c r="Q256" s="26"/>
      <c r="R256" s="26"/>
      <c r="S256" s="26"/>
      <c r="T256" s="26"/>
      <c r="U256" s="26"/>
      <c r="V256" s="26"/>
      <c r="W256" s="26"/>
      <c r="X256" s="26"/>
      <c r="Y256" s="26"/>
      <c r="Z256" s="26"/>
    </row>
    <row r="257" spans="1:26" x14ac:dyDescent="0.2">
      <c r="A257" s="26"/>
      <c r="B257" s="26"/>
      <c r="C257" s="26"/>
      <c r="D257" s="30"/>
      <c r="E257" s="30"/>
      <c r="F257" s="30"/>
      <c r="G257" s="30"/>
      <c r="H257" s="26"/>
      <c r="I257" s="26"/>
      <c r="J257" s="26"/>
      <c r="K257" s="26"/>
      <c r="L257" s="26"/>
      <c r="M257" s="26"/>
      <c r="N257" s="26"/>
      <c r="O257" s="26"/>
      <c r="P257" s="26"/>
      <c r="Q257" s="26"/>
      <c r="R257" s="26"/>
      <c r="S257" s="26"/>
      <c r="T257" s="26"/>
      <c r="U257" s="26"/>
      <c r="V257" s="26"/>
      <c r="W257" s="26"/>
      <c r="X257" s="26"/>
      <c r="Y257" s="26"/>
      <c r="Z257" s="26"/>
    </row>
    <row r="258" spans="1:26" x14ac:dyDescent="0.2">
      <c r="A258" s="26"/>
      <c r="B258" s="26"/>
      <c r="C258" s="26"/>
      <c r="D258" s="30"/>
      <c r="E258" s="30"/>
      <c r="F258" s="30"/>
      <c r="G258" s="30"/>
      <c r="H258" s="26"/>
      <c r="I258" s="26"/>
      <c r="J258" s="26"/>
      <c r="K258" s="26"/>
      <c r="L258" s="26"/>
      <c r="M258" s="26"/>
      <c r="N258" s="26"/>
      <c r="O258" s="26"/>
      <c r="P258" s="26"/>
      <c r="Q258" s="26"/>
      <c r="R258" s="26"/>
      <c r="S258" s="26"/>
      <c r="T258" s="26"/>
      <c r="U258" s="26"/>
      <c r="V258" s="26"/>
      <c r="W258" s="26"/>
      <c r="X258" s="26"/>
      <c r="Y258" s="26"/>
      <c r="Z258" s="26"/>
    </row>
    <row r="259" spans="1:26" x14ac:dyDescent="0.2">
      <c r="A259" s="26"/>
      <c r="B259" s="26"/>
      <c r="C259" s="26"/>
      <c r="D259" s="30"/>
      <c r="E259" s="30"/>
      <c r="F259" s="30"/>
      <c r="G259" s="30"/>
      <c r="H259" s="26"/>
      <c r="I259" s="26"/>
      <c r="J259" s="26"/>
      <c r="K259" s="26"/>
      <c r="L259" s="26"/>
      <c r="M259" s="26"/>
      <c r="N259" s="26"/>
      <c r="O259" s="26"/>
      <c r="P259" s="26"/>
      <c r="Q259" s="26"/>
      <c r="R259" s="26"/>
      <c r="S259" s="26"/>
      <c r="T259" s="26"/>
      <c r="U259" s="26"/>
      <c r="V259" s="26"/>
      <c r="W259" s="26"/>
      <c r="X259" s="26"/>
      <c r="Y259" s="26"/>
      <c r="Z259" s="26"/>
    </row>
    <row r="260" spans="1:26" x14ac:dyDescent="0.2">
      <c r="A260" s="26"/>
      <c r="B260" s="26"/>
      <c r="C260" s="26"/>
      <c r="D260" s="30"/>
      <c r="E260" s="30"/>
      <c r="F260" s="30"/>
      <c r="G260" s="30"/>
      <c r="H260" s="26"/>
      <c r="I260" s="26"/>
      <c r="J260" s="26"/>
      <c r="K260" s="26"/>
      <c r="L260" s="26"/>
      <c r="M260" s="26"/>
      <c r="N260" s="26"/>
      <c r="O260" s="26"/>
      <c r="P260" s="26"/>
      <c r="Q260" s="26"/>
      <c r="R260" s="26"/>
      <c r="S260" s="26"/>
      <c r="T260" s="26"/>
      <c r="U260" s="26"/>
      <c r="V260" s="26"/>
      <c r="W260" s="26"/>
      <c r="X260" s="26"/>
      <c r="Y260" s="26"/>
      <c r="Z260" s="26"/>
    </row>
    <row r="261" spans="1:26" x14ac:dyDescent="0.2">
      <c r="A261" s="26"/>
      <c r="B261" s="26"/>
      <c r="C261" s="26"/>
      <c r="D261" s="30"/>
      <c r="E261" s="30"/>
      <c r="F261" s="30"/>
      <c r="G261" s="30"/>
      <c r="H261" s="26"/>
      <c r="I261" s="26"/>
      <c r="J261" s="26"/>
      <c r="K261" s="26"/>
      <c r="L261" s="26"/>
      <c r="M261" s="26"/>
      <c r="N261" s="26"/>
      <c r="O261" s="26"/>
      <c r="P261" s="26"/>
      <c r="Q261" s="26"/>
      <c r="R261" s="26"/>
      <c r="S261" s="26"/>
      <c r="T261" s="26"/>
      <c r="U261" s="26"/>
      <c r="V261" s="26"/>
      <c r="W261" s="26"/>
      <c r="X261" s="26"/>
      <c r="Y261" s="26"/>
      <c r="Z261" s="26"/>
    </row>
    <row r="262" spans="1:26" x14ac:dyDescent="0.2">
      <c r="A262" s="26"/>
      <c r="B262" s="26"/>
      <c r="C262" s="26"/>
      <c r="D262" s="30"/>
      <c r="E262" s="30"/>
      <c r="F262" s="30"/>
      <c r="G262" s="30"/>
      <c r="H262" s="26"/>
      <c r="I262" s="26"/>
      <c r="J262" s="26"/>
      <c r="K262" s="26"/>
      <c r="L262" s="26"/>
      <c r="M262" s="26"/>
      <c r="N262" s="26"/>
      <c r="O262" s="26"/>
      <c r="P262" s="26"/>
      <c r="Q262" s="26"/>
      <c r="R262" s="26"/>
      <c r="S262" s="26"/>
      <c r="T262" s="26"/>
      <c r="U262" s="26"/>
      <c r="V262" s="26"/>
      <c r="W262" s="26"/>
      <c r="X262" s="26"/>
      <c r="Y262" s="26"/>
      <c r="Z262" s="26"/>
    </row>
    <row r="263" spans="1:26" x14ac:dyDescent="0.2">
      <c r="A263" s="26"/>
      <c r="B263" s="26"/>
      <c r="C263" s="26"/>
      <c r="D263" s="30"/>
      <c r="E263" s="30"/>
      <c r="F263" s="30"/>
      <c r="G263" s="30"/>
      <c r="H263" s="26"/>
      <c r="I263" s="26"/>
      <c r="J263" s="26"/>
      <c r="K263" s="26"/>
      <c r="L263" s="26"/>
      <c r="M263" s="26"/>
      <c r="N263" s="26"/>
      <c r="O263" s="26"/>
      <c r="P263" s="26"/>
      <c r="Q263" s="26"/>
      <c r="R263" s="26"/>
      <c r="S263" s="26"/>
      <c r="T263" s="26"/>
      <c r="U263" s="26"/>
      <c r="V263" s="26"/>
      <c r="W263" s="26"/>
      <c r="X263" s="26"/>
      <c r="Y263" s="26"/>
      <c r="Z263" s="26"/>
    </row>
    <row r="264" spans="1:26" x14ac:dyDescent="0.2">
      <c r="A264" s="26"/>
      <c r="B264" s="26"/>
      <c r="C264" s="26"/>
      <c r="D264" s="30"/>
      <c r="E264" s="30"/>
      <c r="F264" s="30"/>
      <c r="G264" s="30"/>
      <c r="H264" s="26"/>
      <c r="I264" s="26"/>
      <c r="J264" s="26"/>
      <c r="K264" s="26"/>
      <c r="L264" s="26"/>
      <c r="M264" s="26"/>
      <c r="N264" s="26"/>
      <c r="O264" s="26"/>
      <c r="P264" s="26"/>
      <c r="Q264" s="26"/>
      <c r="R264" s="26"/>
      <c r="S264" s="26"/>
      <c r="T264" s="26"/>
      <c r="U264" s="26"/>
      <c r="V264" s="26"/>
      <c r="W264" s="26"/>
      <c r="X264" s="26"/>
      <c r="Y264" s="26"/>
      <c r="Z264" s="26"/>
    </row>
    <row r="265" spans="1:26" x14ac:dyDescent="0.2">
      <c r="A265" s="26"/>
      <c r="B265" s="26"/>
      <c r="C265" s="26"/>
      <c r="D265" s="30"/>
      <c r="E265" s="30"/>
      <c r="F265" s="30"/>
      <c r="G265" s="30"/>
      <c r="H265" s="26"/>
      <c r="I265" s="26"/>
      <c r="J265" s="26"/>
      <c r="K265" s="26"/>
      <c r="L265" s="26"/>
      <c r="M265" s="26"/>
      <c r="N265" s="26"/>
      <c r="O265" s="26"/>
      <c r="P265" s="26"/>
      <c r="Q265" s="26"/>
      <c r="R265" s="26"/>
      <c r="S265" s="26"/>
      <c r="T265" s="26"/>
      <c r="U265" s="26"/>
      <c r="V265" s="26"/>
      <c r="W265" s="26"/>
      <c r="X265" s="26"/>
      <c r="Y265" s="26"/>
      <c r="Z265" s="26"/>
    </row>
    <row r="266" spans="1:26" x14ac:dyDescent="0.2">
      <c r="A266" s="26"/>
      <c r="B266" s="26"/>
      <c r="C266" s="26"/>
      <c r="D266" s="30"/>
      <c r="E266" s="30"/>
      <c r="F266" s="30"/>
      <c r="G266" s="30"/>
      <c r="H266" s="26"/>
      <c r="I266" s="26"/>
      <c r="J266" s="26"/>
      <c r="K266" s="26"/>
      <c r="L266" s="26"/>
      <c r="M266" s="26"/>
      <c r="N266" s="26"/>
      <c r="O266" s="26"/>
      <c r="P266" s="26"/>
      <c r="Q266" s="26"/>
      <c r="R266" s="26"/>
      <c r="S266" s="26"/>
      <c r="T266" s="26"/>
      <c r="U266" s="26"/>
      <c r="V266" s="26"/>
      <c r="W266" s="26"/>
      <c r="X266" s="26"/>
      <c r="Y266" s="26"/>
      <c r="Z266" s="26"/>
    </row>
    <row r="267" spans="1:26" x14ac:dyDescent="0.2">
      <c r="A267" s="26"/>
      <c r="B267" s="26"/>
      <c r="C267" s="26"/>
      <c r="D267" s="30"/>
      <c r="E267" s="30"/>
      <c r="F267" s="30"/>
      <c r="G267" s="30"/>
      <c r="H267" s="26"/>
      <c r="I267" s="26"/>
      <c r="J267" s="26"/>
      <c r="K267" s="26"/>
      <c r="L267" s="26"/>
      <c r="M267" s="26"/>
      <c r="N267" s="26"/>
      <c r="O267" s="26"/>
      <c r="P267" s="26"/>
      <c r="Q267" s="26"/>
      <c r="R267" s="26"/>
      <c r="S267" s="26"/>
      <c r="T267" s="26"/>
      <c r="U267" s="26"/>
      <c r="V267" s="26"/>
      <c r="W267" s="26"/>
      <c r="X267" s="26"/>
      <c r="Y267" s="26"/>
      <c r="Z267" s="26"/>
    </row>
    <row r="268" spans="1:26" x14ac:dyDescent="0.2">
      <c r="A268" s="26"/>
      <c r="B268" s="26"/>
      <c r="C268" s="26"/>
      <c r="D268" s="30"/>
      <c r="E268" s="30"/>
      <c r="F268" s="30"/>
      <c r="G268" s="30"/>
      <c r="H268" s="26"/>
      <c r="I268" s="26"/>
      <c r="J268" s="26"/>
      <c r="K268" s="26"/>
      <c r="L268" s="26"/>
      <c r="M268" s="26"/>
      <c r="N268" s="26"/>
      <c r="O268" s="26"/>
      <c r="P268" s="26"/>
      <c r="Q268" s="26"/>
      <c r="R268" s="26"/>
      <c r="S268" s="26"/>
      <c r="T268" s="26"/>
      <c r="U268" s="26"/>
      <c r="V268" s="26"/>
      <c r="W268" s="26"/>
      <c r="X268" s="26"/>
      <c r="Y268" s="26"/>
      <c r="Z268" s="26"/>
    </row>
    <row r="269" spans="1:26" x14ac:dyDescent="0.2">
      <c r="A269" s="26"/>
      <c r="B269" s="26"/>
      <c r="C269" s="26"/>
      <c r="D269" s="30"/>
      <c r="E269" s="30"/>
      <c r="F269" s="30"/>
      <c r="G269" s="30"/>
      <c r="H269" s="26"/>
      <c r="I269" s="26"/>
      <c r="J269" s="26"/>
      <c r="K269" s="26"/>
      <c r="L269" s="26"/>
      <c r="M269" s="26"/>
      <c r="N269" s="26"/>
      <c r="O269" s="26"/>
      <c r="P269" s="26"/>
      <c r="Q269" s="26"/>
      <c r="R269" s="26"/>
      <c r="S269" s="26"/>
      <c r="T269" s="26"/>
      <c r="U269" s="26"/>
      <c r="V269" s="26"/>
      <c r="W269" s="26"/>
      <c r="X269" s="26"/>
      <c r="Y269" s="26"/>
      <c r="Z269" s="26"/>
    </row>
    <row r="270" spans="1:26" x14ac:dyDescent="0.2">
      <c r="A270" s="26"/>
      <c r="B270" s="26"/>
      <c r="C270" s="26"/>
      <c r="D270" s="30"/>
      <c r="E270" s="30"/>
      <c r="F270" s="30"/>
      <c r="G270" s="30"/>
      <c r="H270" s="26"/>
      <c r="I270" s="26"/>
      <c r="J270" s="26"/>
      <c r="K270" s="26"/>
      <c r="L270" s="26"/>
      <c r="M270" s="26"/>
      <c r="N270" s="26"/>
      <c r="O270" s="26"/>
      <c r="P270" s="26"/>
      <c r="Q270" s="26"/>
      <c r="R270" s="26"/>
      <c r="S270" s="26"/>
      <c r="T270" s="26"/>
      <c r="U270" s="26"/>
      <c r="V270" s="26"/>
      <c r="W270" s="26"/>
      <c r="X270" s="26"/>
      <c r="Y270" s="26"/>
      <c r="Z270" s="26"/>
    </row>
    <row r="271" spans="1:26" x14ac:dyDescent="0.2">
      <c r="A271" s="26"/>
      <c r="B271" s="26"/>
      <c r="C271" s="26"/>
      <c r="D271" s="30"/>
      <c r="E271" s="30"/>
      <c r="F271" s="30"/>
      <c r="G271" s="30"/>
      <c r="H271" s="26"/>
      <c r="I271" s="26"/>
      <c r="J271" s="26"/>
      <c r="K271" s="26"/>
      <c r="L271" s="26"/>
      <c r="M271" s="26"/>
      <c r="N271" s="26"/>
      <c r="O271" s="26"/>
      <c r="P271" s="26"/>
      <c r="Q271" s="26"/>
      <c r="R271" s="26"/>
      <c r="S271" s="26"/>
      <c r="T271" s="26"/>
      <c r="U271" s="26"/>
      <c r="V271" s="26"/>
      <c r="W271" s="26"/>
      <c r="X271" s="26"/>
      <c r="Y271" s="26"/>
      <c r="Z271" s="26"/>
    </row>
    <row r="272" spans="1:26" x14ac:dyDescent="0.2">
      <c r="A272" s="26"/>
      <c r="B272" s="26"/>
      <c r="C272" s="26"/>
      <c r="D272" s="30"/>
      <c r="E272" s="30"/>
      <c r="F272" s="30"/>
      <c r="G272" s="30"/>
      <c r="H272" s="26"/>
      <c r="I272" s="26"/>
      <c r="J272" s="26"/>
      <c r="K272" s="26"/>
      <c r="L272" s="26"/>
      <c r="M272" s="26"/>
      <c r="N272" s="26"/>
      <c r="O272" s="26"/>
      <c r="P272" s="26"/>
      <c r="Q272" s="26"/>
      <c r="R272" s="26"/>
      <c r="S272" s="26"/>
      <c r="T272" s="26"/>
      <c r="U272" s="26"/>
      <c r="V272" s="26"/>
      <c r="W272" s="26"/>
      <c r="X272" s="26"/>
      <c r="Y272" s="26"/>
      <c r="Z272" s="26"/>
    </row>
    <row r="273" spans="1:26" x14ac:dyDescent="0.2">
      <c r="A273" s="26"/>
      <c r="B273" s="26"/>
      <c r="C273" s="26"/>
      <c r="D273" s="30"/>
      <c r="E273" s="30"/>
      <c r="F273" s="30"/>
      <c r="G273" s="30"/>
      <c r="H273" s="26"/>
      <c r="I273" s="26"/>
      <c r="J273" s="26"/>
      <c r="K273" s="26"/>
      <c r="L273" s="26"/>
      <c r="M273" s="26"/>
      <c r="N273" s="26"/>
      <c r="O273" s="26"/>
      <c r="P273" s="26"/>
      <c r="Q273" s="26"/>
      <c r="R273" s="26"/>
      <c r="S273" s="26"/>
      <c r="T273" s="26"/>
      <c r="U273" s="26"/>
      <c r="V273" s="26"/>
      <c r="W273" s="26"/>
      <c r="X273" s="26"/>
      <c r="Y273" s="26"/>
      <c r="Z273" s="26"/>
    </row>
    <row r="274" spans="1:26" x14ac:dyDescent="0.2">
      <c r="A274" s="26"/>
      <c r="B274" s="26"/>
      <c r="C274" s="26"/>
      <c r="D274" s="30"/>
      <c r="E274" s="30"/>
      <c r="F274" s="30"/>
      <c r="G274" s="30"/>
      <c r="H274" s="26"/>
      <c r="I274" s="26"/>
      <c r="J274" s="26"/>
      <c r="K274" s="26"/>
      <c r="L274" s="26"/>
      <c r="M274" s="26"/>
      <c r="N274" s="26"/>
      <c r="O274" s="26"/>
      <c r="P274" s="26"/>
      <c r="Q274" s="26"/>
      <c r="R274" s="26"/>
      <c r="S274" s="26"/>
      <c r="T274" s="26"/>
      <c r="U274" s="26"/>
      <c r="V274" s="26"/>
      <c r="W274" s="26"/>
      <c r="X274" s="26"/>
      <c r="Y274" s="26"/>
      <c r="Z274" s="26"/>
    </row>
    <row r="275" spans="1:26" x14ac:dyDescent="0.2">
      <c r="A275" s="26"/>
      <c r="B275" s="26"/>
      <c r="C275" s="26"/>
      <c r="D275" s="30"/>
      <c r="E275" s="30"/>
      <c r="F275" s="30"/>
      <c r="G275" s="30"/>
      <c r="H275" s="26"/>
      <c r="I275" s="26"/>
      <c r="J275" s="26"/>
      <c r="K275" s="26"/>
      <c r="L275" s="26"/>
      <c r="M275" s="26"/>
      <c r="N275" s="26"/>
      <c r="O275" s="26"/>
      <c r="P275" s="26"/>
      <c r="Q275" s="26"/>
      <c r="R275" s="26"/>
      <c r="S275" s="26"/>
      <c r="T275" s="26"/>
      <c r="U275" s="26"/>
      <c r="V275" s="26"/>
      <c r="W275" s="26"/>
      <c r="X275" s="26"/>
      <c r="Y275" s="26"/>
      <c r="Z275" s="26"/>
    </row>
    <row r="276" spans="1:26" x14ac:dyDescent="0.2">
      <c r="A276" s="26"/>
      <c r="B276" s="26"/>
      <c r="C276" s="26"/>
      <c r="D276" s="30"/>
      <c r="E276" s="30"/>
      <c r="F276" s="30"/>
      <c r="G276" s="30"/>
      <c r="H276" s="26"/>
      <c r="I276" s="26"/>
      <c r="J276" s="26"/>
      <c r="K276" s="26"/>
      <c r="L276" s="26"/>
      <c r="M276" s="26"/>
      <c r="N276" s="26"/>
      <c r="O276" s="26"/>
      <c r="P276" s="26"/>
      <c r="Q276" s="26"/>
      <c r="R276" s="26"/>
      <c r="S276" s="26"/>
      <c r="T276" s="26"/>
      <c r="U276" s="26"/>
      <c r="V276" s="26"/>
      <c r="W276" s="26"/>
      <c r="X276" s="26"/>
      <c r="Y276" s="26"/>
      <c r="Z276" s="26"/>
    </row>
    <row r="277" spans="1:26" x14ac:dyDescent="0.2">
      <c r="A277" s="26"/>
      <c r="B277" s="26"/>
      <c r="C277" s="26"/>
      <c r="D277" s="30"/>
      <c r="E277" s="30"/>
      <c r="F277" s="30"/>
      <c r="G277" s="30"/>
      <c r="H277" s="26"/>
      <c r="I277" s="26"/>
      <c r="J277" s="26"/>
      <c r="K277" s="26"/>
      <c r="L277" s="26"/>
      <c r="M277" s="26"/>
      <c r="N277" s="26"/>
      <c r="O277" s="26"/>
      <c r="P277" s="26"/>
      <c r="Q277" s="26"/>
      <c r="R277" s="26"/>
      <c r="S277" s="26"/>
      <c r="T277" s="26"/>
      <c r="U277" s="26"/>
      <c r="V277" s="26"/>
      <c r="W277" s="26"/>
      <c r="X277" s="26"/>
      <c r="Y277" s="26"/>
      <c r="Z277" s="26"/>
    </row>
    <row r="278" spans="1:26" x14ac:dyDescent="0.2">
      <c r="A278" s="26"/>
      <c r="B278" s="26"/>
      <c r="C278" s="26"/>
      <c r="D278" s="30"/>
      <c r="E278" s="30"/>
      <c r="F278" s="30"/>
      <c r="G278" s="30"/>
      <c r="H278" s="26"/>
      <c r="I278" s="26"/>
      <c r="J278" s="26"/>
      <c r="K278" s="26"/>
      <c r="L278" s="26"/>
      <c r="M278" s="26"/>
      <c r="N278" s="26"/>
      <c r="O278" s="26"/>
      <c r="P278" s="26"/>
      <c r="Q278" s="26"/>
      <c r="R278" s="26"/>
      <c r="S278" s="26"/>
      <c r="T278" s="26"/>
      <c r="U278" s="26"/>
      <c r="V278" s="26"/>
      <c r="W278" s="26"/>
      <c r="X278" s="26"/>
      <c r="Y278" s="26"/>
      <c r="Z278" s="26"/>
    </row>
    <row r="279" spans="1:26" x14ac:dyDescent="0.2">
      <c r="A279" s="26"/>
      <c r="B279" s="26"/>
      <c r="C279" s="26"/>
      <c r="D279" s="30"/>
      <c r="E279" s="30"/>
      <c r="F279" s="30"/>
      <c r="G279" s="30"/>
      <c r="H279" s="26"/>
      <c r="I279" s="26"/>
      <c r="J279" s="26"/>
      <c r="K279" s="26"/>
      <c r="L279" s="26"/>
      <c r="M279" s="26"/>
      <c r="N279" s="26"/>
      <c r="O279" s="26"/>
      <c r="P279" s="26"/>
      <c r="Q279" s="26"/>
      <c r="R279" s="26"/>
      <c r="S279" s="26"/>
      <c r="T279" s="26"/>
      <c r="U279" s="26"/>
      <c r="V279" s="26"/>
      <c r="W279" s="26"/>
      <c r="X279" s="26"/>
      <c r="Y279" s="26"/>
      <c r="Z279" s="26"/>
    </row>
    <row r="280" spans="1:26" x14ac:dyDescent="0.2">
      <c r="A280" s="26"/>
      <c r="B280" s="26"/>
      <c r="C280" s="26"/>
      <c r="D280" s="30"/>
      <c r="E280" s="30"/>
      <c r="F280" s="30"/>
      <c r="G280" s="30"/>
      <c r="H280" s="26"/>
      <c r="I280" s="26"/>
      <c r="J280" s="26"/>
      <c r="K280" s="26"/>
      <c r="L280" s="26"/>
      <c r="M280" s="26"/>
      <c r="N280" s="26"/>
      <c r="O280" s="26"/>
      <c r="P280" s="26"/>
      <c r="Q280" s="26"/>
      <c r="R280" s="26"/>
      <c r="S280" s="26"/>
      <c r="T280" s="26"/>
      <c r="U280" s="26"/>
      <c r="V280" s="26"/>
      <c r="W280" s="26"/>
      <c r="X280" s="26"/>
      <c r="Y280" s="26"/>
      <c r="Z280" s="26"/>
    </row>
    <row r="281" spans="1:26" x14ac:dyDescent="0.2">
      <c r="A281" s="26"/>
      <c r="B281" s="26"/>
      <c r="C281" s="26"/>
      <c r="D281" s="30"/>
      <c r="E281" s="30"/>
      <c r="F281" s="30"/>
      <c r="G281" s="30"/>
      <c r="H281" s="26"/>
      <c r="I281" s="26"/>
      <c r="J281" s="26"/>
      <c r="K281" s="26"/>
      <c r="L281" s="26"/>
      <c r="M281" s="26"/>
      <c r="N281" s="26"/>
      <c r="O281" s="26"/>
      <c r="P281" s="26"/>
      <c r="Q281" s="26"/>
      <c r="R281" s="26"/>
      <c r="S281" s="26"/>
      <c r="T281" s="26"/>
      <c r="U281" s="26"/>
      <c r="V281" s="26"/>
      <c r="W281" s="26"/>
      <c r="X281" s="26"/>
      <c r="Y281" s="26"/>
      <c r="Z281" s="26"/>
    </row>
    <row r="282" spans="1:26" x14ac:dyDescent="0.2">
      <c r="A282" s="26"/>
      <c r="B282" s="26"/>
      <c r="C282" s="26"/>
      <c r="D282" s="30"/>
      <c r="E282" s="30"/>
      <c r="F282" s="30"/>
      <c r="G282" s="30"/>
      <c r="H282" s="26"/>
      <c r="I282" s="26"/>
      <c r="J282" s="26"/>
      <c r="K282" s="26"/>
      <c r="L282" s="26"/>
      <c r="M282" s="26"/>
      <c r="N282" s="26"/>
      <c r="O282" s="26"/>
      <c r="P282" s="26"/>
      <c r="Q282" s="26"/>
      <c r="R282" s="26"/>
      <c r="S282" s="26"/>
      <c r="T282" s="26"/>
      <c r="U282" s="26"/>
      <c r="V282" s="26"/>
      <c r="W282" s="26"/>
      <c r="X282" s="26"/>
      <c r="Y282" s="26"/>
      <c r="Z282" s="26"/>
    </row>
    <row r="283" spans="1:26" x14ac:dyDescent="0.2">
      <c r="A283" s="26"/>
      <c r="B283" s="26"/>
      <c r="C283" s="26"/>
      <c r="D283" s="30"/>
      <c r="E283" s="30"/>
      <c r="F283" s="30"/>
      <c r="G283" s="30"/>
      <c r="H283" s="26"/>
      <c r="I283" s="26"/>
      <c r="J283" s="26"/>
      <c r="K283" s="26"/>
      <c r="L283" s="26"/>
      <c r="M283" s="26"/>
      <c r="N283" s="26"/>
      <c r="O283" s="26"/>
      <c r="P283" s="26"/>
      <c r="Q283" s="26"/>
      <c r="R283" s="26"/>
      <c r="S283" s="26"/>
      <c r="T283" s="26"/>
      <c r="U283" s="26"/>
      <c r="V283" s="26"/>
      <c r="W283" s="26"/>
      <c r="X283" s="26"/>
      <c r="Y283" s="26"/>
      <c r="Z283" s="26"/>
    </row>
    <row r="284" spans="1:26" x14ac:dyDescent="0.2">
      <c r="A284" s="26"/>
      <c r="B284" s="26"/>
      <c r="C284" s="26"/>
      <c r="D284" s="30"/>
      <c r="E284" s="30"/>
      <c r="F284" s="30"/>
      <c r="G284" s="30"/>
      <c r="H284" s="26"/>
      <c r="I284" s="26"/>
      <c r="J284" s="26"/>
      <c r="K284" s="26"/>
      <c r="L284" s="26"/>
      <c r="M284" s="26"/>
      <c r="N284" s="26"/>
      <c r="O284" s="26"/>
      <c r="P284" s="26"/>
      <c r="Q284" s="26"/>
      <c r="R284" s="26"/>
      <c r="S284" s="26"/>
      <c r="T284" s="26"/>
      <c r="U284" s="26"/>
      <c r="V284" s="26"/>
      <c r="W284" s="26"/>
      <c r="X284" s="26"/>
      <c r="Y284" s="26"/>
      <c r="Z284" s="26"/>
    </row>
    <row r="285" spans="1:26" x14ac:dyDescent="0.2">
      <c r="A285" s="26"/>
      <c r="B285" s="26"/>
      <c r="C285" s="26"/>
      <c r="D285" s="30"/>
      <c r="E285" s="30"/>
      <c r="F285" s="30"/>
      <c r="G285" s="30"/>
      <c r="H285" s="26"/>
      <c r="I285" s="26"/>
      <c r="J285" s="26"/>
      <c r="K285" s="26"/>
      <c r="L285" s="26"/>
      <c r="M285" s="26"/>
      <c r="N285" s="26"/>
      <c r="O285" s="26"/>
      <c r="P285" s="26"/>
      <c r="Q285" s="26"/>
      <c r="R285" s="26"/>
      <c r="S285" s="26"/>
      <c r="T285" s="26"/>
      <c r="U285" s="26"/>
      <c r="V285" s="26"/>
      <c r="W285" s="26"/>
      <c r="X285" s="26"/>
      <c r="Y285" s="26"/>
      <c r="Z285" s="26"/>
    </row>
    <row r="286" spans="1:26" x14ac:dyDescent="0.2">
      <c r="A286" s="26"/>
      <c r="B286" s="26"/>
      <c r="C286" s="26"/>
      <c r="D286" s="30"/>
      <c r="E286" s="30"/>
      <c r="F286" s="30"/>
      <c r="G286" s="30"/>
      <c r="H286" s="26"/>
      <c r="I286" s="26"/>
      <c r="J286" s="26"/>
      <c r="K286" s="26"/>
      <c r="L286" s="26"/>
      <c r="M286" s="26"/>
      <c r="N286" s="26"/>
      <c r="O286" s="26"/>
      <c r="P286" s="26"/>
      <c r="Q286" s="26"/>
      <c r="R286" s="26"/>
      <c r="S286" s="26"/>
      <c r="T286" s="26"/>
      <c r="U286" s="26"/>
      <c r="V286" s="26"/>
      <c r="W286" s="26"/>
      <c r="X286" s="26"/>
      <c r="Y286" s="26"/>
      <c r="Z286" s="26"/>
    </row>
    <row r="287" spans="1:26" x14ac:dyDescent="0.2">
      <c r="A287" s="26"/>
      <c r="B287" s="26"/>
      <c r="C287" s="26"/>
      <c r="D287" s="30"/>
      <c r="E287" s="30"/>
      <c r="F287" s="30"/>
      <c r="G287" s="30"/>
      <c r="H287" s="26"/>
      <c r="I287" s="26"/>
      <c r="J287" s="26"/>
      <c r="K287" s="26"/>
      <c r="L287" s="26"/>
      <c r="M287" s="26"/>
      <c r="N287" s="26"/>
      <c r="O287" s="26"/>
      <c r="P287" s="26"/>
      <c r="Q287" s="26"/>
      <c r="R287" s="26"/>
      <c r="S287" s="26"/>
      <c r="T287" s="26"/>
      <c r="U287" s="26"/>
      <c r="V287" s="26"/>
      <c r="W287" s="26"/>
      <c r="X287" s="26"/>
      <c r="Y287" s="26"/>
      <c r="Z287" s="26"/>
    </row>
    <row r="288" spans="1:26" x14ac:dyDescent="0.2">
      <c r="A288" s="26"/>
      <c r="B288" s="26"/>
      <c r="C288" s="26"/>
      <c r="D288" s="30"/>
      <c r="E288" s="30"/>
      <c r="F288" s="30"/>
      <c r="G288" s="30"/>
      <c r="H288" s="26"/>
      <c r="I288" s="26"/>
      <c r="J288" s="26"/>
      <c r="K288" s="26"/>
      <c r="L288" s="26"/>
      <c r="M288" s="26"/>
      <c r="N288" s="26"/>
      <c r="O288" s="26"/>
      <c r="P288" s="26"/>
      <c r="Q288" s="26"/>
      <c r="R288" s="26"/>
      <c r="S288" s="26"/>
      <c r="T288" s="26"/>
      <c r="U288" s="26"/>
      <c r="V288" s="26"/>
      <c r="W288" s="26"/>
      <c r="X288" s="26"/>
      <c r="Y288" s="26"/>
      <c r="Z288" s="26"/>
    </row>
    <row r="289" spans="1:26" x14ac:dyDescent="0.2">
      <c r="A289" s="26"/>
      <c r="B289" s="26"/>
      <c r="C289" s="26"/>
      <c r="D289" s="30"/>
      <c r="E289" s="30"/>
      <c r="F289" s="30"/>
      <c r="G289" s="30"/>
      <c r="H289" s="26"/>
      <c r="I289" s="26"/>
      <c r="J289" s="26"/>
      <c r="K289" s="26"/>
      <c r="L289" s="26"/>
      <c r="M289" s="26"/>
      <c r="N289" s="26"/>
      <c r="O289" s="26"/>
      <c r="P289" s="26"/>
      <c r="Q289" s="26"/>
      <c r="R289" s="26"/>
      <c r="S289" s="26"/>
      <c r="T289" s="26"/>
      <c r="U289" s="26"/>
      <c r="V289" s="26"/>
      <c r="W289" s="26"/>
      <c r="X289" s="26"/>
      <c r="Y289" s="26"/>
      <c r="Z289" s="26"/>
    </row>
    <row r="290" spans="1:26" x14ac:dyDescent="0.2">
      <c r="A290" s="26"/>
      <c r="B290" s="26"/>
      <c r="C290" s="26"/>
      <c r="D290" s="30"/>
      <c r="E290" s="30"/>
      <c r="F290" s="30"/>
      <c r="G290" s="30"/>
      <c r="H290" s="26"/>
      <c r="I290" s="26"/>
      <c r="J290" s="26"/>
      <c r="K290" s="26"/>
      <c r="L290" s="26"/>
      <c r="M290" s="26"/>
      <c r="N290" s="26"/>
      <c r="O290" s="26"/>
      <c r="P290" s="26"/>
      <c r="Q290" s="26"/>
      <c r="R290" s="26"/>
      <c r="S290" s="26"/>
      <c r="T290" s="26"/>
      <c r="U290" s="26"/>
      <c r="V290" s="26"/>
      <c r="W290" s="26"/>
      <c r="X290" s="26"/>
      <c r="Y290" s="26"/>
      <c r="Z290" s="26"/>
    </row>
    <row r="291" spans="1:26" x14ac:dyDescent="0.2">
      <c r="A291" s="26"/>
      <c r="B291" s="26"/>
      <c r="C291" s="26"/>
      <c r="D291" s="30"/>
      <c r="E291" s="30"/>
      <c r="F291" s="30"/>
      <c r="G291" s="30"/>
      <c r="H291" s="26"/>
      <c r="I291" s="26"/>
      <c r="J291" s="26"/>
      <c r="K291" s="26"/>
      <c r="L291" s="26"/>
      <c r="M291" s="26"/>
      <c r="N291" s="26"/>
      <c r="O291" s="26"/>
      <c r="P291" s="26"/>
      <c r="Q291" s="26"/>
      <c r="R291" s="26"/>
      <c r="S291" s="26"/>
      <c r="T291" s="26"/>
      <c r="U291" s="26"/>
      <c r="V291" s="26"/>
      <c r="W291" s="26"/>
      <c r="X291" s="26"/>
      <c r="Y291" s="26"/>
      <c r="Z291" s="26"/>
    </row>
    <row r="292" spans="1:26" x14ac:dyDescent="0.2">
      <c r="A292" s="26"/>
      <c r="B292" s="26"/>
      <c r="C292" s="26"/>
      <c r="D292" s="30"/>
      <c r="E292" s="30"/>
      <c r="F292" s="30"/>
      <c r="G292" s="30"/>
      <c r="H292" s="26"/>
      <c r="I292" s="26"/>
      <c r="J292" s="26"/>
      <c r="K292" s="26"/>
      <c r="L292" s="26"/>
      <c r="M292" s="26"/>
      <c r="N292" s="26"/>
      <c r="O292" s="26"/>
      <c r="P292" s="26"/>
      <c r="Q292" s="26"/>
      <c r="R292" s="26"/>
      <c r="S292" s="26"/>
      <c r="T292" s="26"/>
      <c r="U292" s="26"/>
      <c r="V292" s="26"/>
      <c r="W292" s="26"/>
      <c r="X292" s="26"/>
      <c r="Y292" s="26"/>
      <c r="Z292" s="26"/>
    </row>
    <row r="293" spans="1:26" x14ac:dyDescent="0.2">
      <c r="A293" s="26"/>
      <c r="B293" s="26"/>
      <c r="C293" s="26"/>
      <c r="D293" s="30"/>
      <c r="E293" s="30"/>
      <c r="F293" s="30"/>
      <c r="G293" s="30"/>
      <c r="H293" s="26"/>
      <c r="I293" s="26"/>
      <c r="J293" s="26"/>
      <c r="K293" s="26"/>
      <c r="L293" s="26"/>
      <c r="M293" s="26"/>
      <c r="N293" s="26"/>
      <c r="O293" s="26"/>
      <c r="P293" s="26"/>
      <c r="Q293" s="26"/>
      <c r="R293" s="26"/>
      <c r="S293" s="26"/>
      <c r="T293" s="26"/>
      <c r="U293" s="26"/>
      <c r="V293" s="26"/>
      <c r="W293" s="26"/>
      <c r="X293" s="26"/>
      <c r="Y293" s="26"/>
      <c r="Z293" s="26"/>
    </row>
    <row r="294" spans="1:26" x14ac:dyDescent="0.2">
      <c r="A294" s="26"/>
      <c r="B294" s="26"/>
      <c r="C294" s="26"/>
      <c r="D294" s="30"/>
      <c r="E294" s="30"/>
      <c r="F294" s="30"/>
      <c r="G294" s="30"/>
      <c r="H294" s="26"/>
      <c r="I294" s="26"/>
      <c r="J294" s="26"/>
      <c r="K294" s="26"/>
      <c r="L294" s="26"/>
      <c r="M294" s="26"/>
      <c r="N294" s="26"/>
      <c r="O294" s="26"/>
      <c r="P294" s="26"/>
      <c r="Q294" s="26"/>
      <c r="R294" s="26"/>
      <c r="S294" s="26"/>
      <c r="T294" s="26"/>
      <c r="U294" s="26"/>
      <c r="V294" s="26"/>
      <c r="W294" s="26"/>
      <c r="X294" s="26"/>
      <c r="Y294" s="26"/>
      <c r="Z294" s="26"/>
    </row>
    <row r="295" spans="1:26" x14ac:dyDescent="0.2">
      <c r="A295" s="26"/>
      <c r="B295" s="26"/>
      <c r="C295" s="26"/>
      <c r="D295" s="30"/>
      <c r="E295" s="30"/>
      <c r="F295" s="30"/>
      <c r="G295" s="30"/>
      <c r="H295" s="26"/>
      <c r="I295" s="26"/>
      <c r="J295" s="26"/>
      <c r="K295" s="26"/>
      <c r="L295" s="26"/>
      <c r="M295" s="26"/>
      <c r="N295" s="26"/>
      <c r="O295" s="26"/>
      <c r="P295" s="26"/>
      <c r="Q295" s="26"/>
      <c r="R295" s="26"/>
      <c r="S295" s="26"/>
      <c r="T295" s="26"/>
      <c r="U295" s="26"/>
      <c r="V295" s="26"/>
      <c r="W295" s="26"/>
      <c r="X295" s="26"/>
      <c r="Y295" s="26"/>
      <c r="Z295" s="26"/>
    </row>
    <row r="296" spans="1:26" x14ac:dyDescent="0.2">
      <c r="A296" s="26"/>
      <c r="B296" s="26"/>
      <c r="C296" s="26"/>
      <c r="D296" s="30"/>
      <c r="E296" s="30"/>
      <c r="F296" s="30"/>
      <c r="G296" s="30"/>
      <c r="H296" s="26"/>
      <c r="I296" s="26"/>
      <c r="J296" s="26"/>
      <c r="K296" s="26"/>
      <c r="L296" s="26"/>
      <c r="M296" s="26"/>
      <c r="N296" s="26"/>
      <c r="O296" s="26"/>
      <c r="P296" s="26"/>
      <c r="Q296" s="26"/>
      <c r="R296" s="26"/>
      <c r="S296" s="26"/>
      <c r="T296" s="26"/>
      <c r="U296" s="26"/>
      <c r="V296" s="26"/>
      <c r="W296" s="26"/>
      <c r="X296" s="26"/>
      <c r="Y296" s="26"/>
      <c r="Z296" s="26"/>
    </row>
    <row r="297" spans="1:26" x14ac:dyDescent="0.2">
      <c r="A297" s="26"/>
      <c r="B297" s="26"/>
      <c r="C297" s="26"/>
      <c r="D297" s="30"/>
      <c r="E297" s="30"/>
      <c r="F297" s="30"/>
      <c r="G297" s="30"/>
      <c r="H297" s="26"/>
      <c r="I297" s="26"/>
      <c r="J297" s="26"/>
      <c r="K297" s="26"/>
      <c r="L297" s="26"/>
      <c r="M297" s="26"/>
      <c r="N297" s="26"/>
      <c r="O297" s="26"/>
      <c r="P297" s="26"/>
      <c r="Q297" s="26"/>
      <c r="R297" s="26"/>
      <c r="S297" s="26"/>
      <c r="T297" s="26"/>
      <c r="U297" s="26"/>
      <c r="V297" s="26"/>
      <c r="W297" s="26"/>
      <c r="X297" s="26"/>
      <c r="Y297" s="26"/>
      <c r="Z297" s="26"/>
    </row>
    <row r="298" spans="1:26" x14ac:dyDescent="0.2">
      <c r="A298" s="26"/>
      <c r="B298" s="26"/>
      <c r="C298" s="26"/>
      <c r="D298" s="30"/>
      <c r="E298" s="30"/>
      <c r="F298" s="30"/>
      <c r="G298" s="30"/>
      <c r="H298" s="26"/>
      <c r="I298" s="26"/>
      <c r="J298" s="26"/>
      <c r="K298" s="26"/>
      <c r="L298" s="26"/>
      <c r="M298" s="26"/>
      <c r="N298" s="26"/>
      <c r="O298" s="26"/>
      <c r="P298" s="26"/>
      <c r="Q298" s="26"/>
      <c r="R298" s="26"/>
      <c r="S298" s="26"/>
      <c r="T298" s="26"/>
      <c r="U298" s="26"/>
      <c r="V298" s="26"/>
      <c r="W298" s="26"/>
      <c r="X298" s="26"/>
      <c r="Y298" s="26"/>
      <c r="Z298" s="26"/>
    </row>
    <row r="299" spans="1:26" x14ac:dyDescent="0.2">
      <c r="A299" s="26"/>
      <c r="B299" s="26"/>
      <c r="C299" s="26"/>
      <c r="D299" s="30"/>
      <c r="E299" s="30"/>
      <c r="F299" s="30"/>
      <c r="G299" s="30"/>
      <c r="H299" s="26"/>
      <c r="I299" s="26"/>
      <c r="J299" s="26"/>
      <c r="K299" s="26"/>
      <c r="L299" s="26"/>
      <c r="M299" s="26"/>
      <c r="N299" s="26"/>
      <c r="O299" s="26"/>
      <c r="P299" s="26"/>
      <c r="Q299" s="26"/>
      <c r="R299" s="26"/>
      <c r="S299" s="26"/>
      <c r="T299" s="26"/>
      <c r="U299" s="26"/>
      <c r="V299" s="26"/>
      <c r="W299" s="26"/>
      <c r="X299" s="26"/>
      <c r="Y299" s="26"/>
      <c r="Z299" s="26"/>
    </row>
    <row r="300" spans="1:26" x14ac:dyDescent="0.2">
      <c r="A300" s="26"/>
      <c r="B300" s="26"/>
      <c r="C300" s="26"/>
      <c r="D300" s="30"/>
      <c r="E300" s="30"/>
      <c r="F300" s="30"/>
      <c r="G300" s="30"/>
      <c r="H300" s="26"/>
      <c r="I300" s="26"/>
      <c r="J300" s="26"/>
      <c r="K300" s="26"/>
      <c r="L300" s="26"/>
      <c r="M300" s="26"/>
      <c r="N300" s="26"/>
      <c r="O300" s="26"/>
      <c r="P300" s="26"/>
      <c r="Q300" s="26"/>
      <c r="R300" s="26"/>
      <c r="S300" s="26"/>
      <c r="T300" s="26"/>
      <c r="U300" s="26"/>
      <c r="V300" s="26"/>
      <c r="W300" s="26"/>
      <c r="X300" s="26"/>
      <c r="Y300" s="26"/>
      <c r="Z300" s="26"/>
    </row>
    <row r="301" spans="1:26" x14ac:dyDescent="0.2">
      <c r="A301" s="26"/>
      <c r="B301" s="26"/>
      <c r="C301" s="26"/>
      <c r="D301" s="30"/>
      <c r="E301" s="30"/>
      <c r="F301" s="30"/>
      <c r="G301" s="30"/>
      <c r="H301" s="26"/>
      <c r="I301" s="26"/>
      <c r="J301" s="26"/>
      <c r="K301" s="26"/>
      <c r="L301" s="26"/>
      <c r="M301" s="26"/>
      <c r="N301" s="26"/>
      <c r="O301" s="26"/>
      <c r="P301" s="26"/>
      <c r="Q301" s="26"/>
      <c r="R301" s="26"/>
      <c r="S301" s="26"/>
      <c r="T301" s="26"/>
      <c r="U301" s="26"/>
      <c r="V301" s="26"/>
      <c r="W301" s="26"/>
      <c r="X301" s="26"/>
      <c r="Y301" s="26"/>
      <c r="Z301" s="26"/>
    </row>
    <row r="302" spans="1:26" x14ac:dyDescent="0.2">
      <c r="A302" s="26"/>
      <c r="B302" s="26"/>
      <c r="C302" s="26"/>
      <c r="D302" s="30"/>
      <c r="E302" s="30"/>
      <c r="F302" s="30"/>
      <c r="G302" s="30"/>
      <c r="H302" s="26"/>
      <c r="I302" s="26"/>
      <c r="J302" s="26"/>
      <c r="K302" s="26"/>
      <c r="L302" s="26"/>
      <c r="M302" s="26"/>
      <c r="N302" s="26"/>
      <c r="O302" s="26"/>
      <c r="P302" s="26"/>
      <c r="Q302" s="26"/>
      <c r="R302" s="26"/>
      <c r="S302" s="26"/>
      <c r="T302" s="26"/>
      <c r="U302" s="26"/>
      <c r="V302" s="26"/>
      <c r="W302" s="26"/>
      <c r="X302" s="26"/>
      <c r="Y302" s="26"/>
      <c r="Z302" s="26"/>
    </row>
    <row r="303" spans="1:26" x14ac:dyDescent="0.2">
      <c r="A303" s="26"/>
      <c r="B303" s="26"/>
      <c r="C303" s="26"/>
      <c r="D303" s="30"/>
      <c r="E303" s="30"/>
      <c r="F303" s="30"/>
      <c r="G303" s="30"/>
      <c r="H303" s="26"/>
      <c r="I303" s="26"/>
      <c r="J303" s="26"/>
      <c r="K303" s="26"/>
      <c r="L303" s="26"/>
      <c r="M303" s="26"/>
      <c r="N303" s="26"/>
      <c r="O303" s="26"/>
      <c r="P303" s="26"/>
      <c r="Q303" s="26"/>
      <c r="R303" s="26"/>
      <c r="S303" s="26"/>
      <c r="T303" s="26"/>
      <c r="U303" s="26"/>
      <c r="V303" s="26"/>
      <c r="W303" s="26"/>
      <c r="X303" s="26"/>
      <c r="Y303" s="26"/>
      <c r="Z303" s="26"/>
    </row>
    <row r="304" spans="1:26" x14ac:dyDescent="0.2">
      <c r="A304" s="26"/>
      <c r="B304" s="26"/>
      <c r="C304" s="26"/>
      <c r="D304" s="30"/>
      <c r="E304" s="30"/>
      <c r="F304" s="30"/>
      <c r="G304" s="30"/>
      <c r="H304" s="26"/>
      <c r="I304" s="26"/>
      <c r="J304" s="26"/>
      <c r="K304" s="26"/>
      <c r="L304" s="26"/>
      <c r="M304" s="26"/>
      <c r="N304" s="26"/>
      <c r="O304" s="26"/>
      <c r="P304" s="26"/>
      <c r="Q304" s="26"/>
      <c r="R304" s="26"/>
      <c r="S304" s="26"/>
      <c r="T304" s="26"/>
      <c r="U304" s="26"/>
      <c r="V304" s="26"/>
      <c r="W304" s="26"/>
      <c r="X304" s="26"/>
      <c r="Y304" s="26"/>
      <c r="Z304" s="26"/>
    </row>
    <row r="305" spans="1:26" x14ac:dyDescent="0.2">
      <c r="A305" s="26"/>
      <c r="B305" s="26"/>
      <c r="C305" s="26"/>
      <c r="D305" s="30"/>
      <c r="E305" s="30"/>
      <c r="F305" s="30"/>
      <c r="G305" s="30"/>
      <c r="H305" s="26"/>
      <c r="I305" s="26"/>
      <c r="J305" s="26"/>
      <c r="K305" s="26"/>
      <c r="L305" s="26"/>
      <c r="M305" s="26"/>
      <c r="N305" s="26"/>
      <c r="O305" s="26"/>
      <c r="P305" s="26"/>
      <c r="Q305" s="26"/>
      <c r="R305" s="26"/>
      <c r="S305" s="26"/>
      <c r="T305" s="26"/>
      <c r="U305" s="26"/>
      <c r="V305" s="26"/>
      <c r="W305" s="26"/>
      <c r="X305" s="26"/>
      <c r="Y305" s="26"/>
      <c r="Z305" s="26"/>
    </row>
    <row r="306" spans="1:26" x14ac:dyDescent="0.2">
      <c r="A306" s="26"/>
      <c r="B306" s="26"/>
      <c r="C306" s="26"/>
      <c r="D306" s="30"/>
      <c r="E306" s="30"/>
      <c r="F306" s="30"/>
      <c r="G306" s="30"/>
      <c r="H306" s="26"/>
      <c r="I306" s="26"/>
      <c r="J306" s="26"/>
      <c r="K306" s="26"/>
      <c r="L306" s="26"/>
      <c r="M306" s="26"/>
      <c r="N306" s="26"/>
      <c r="O306" s="26"/>
      <c r="P306" s="26"/>
      <c r="Q306" s="26"/>
      <c r="R306" s="26"/>
      <c r="S306" s="26"/>
      <c r="T306" s="26"/>
      <c r="U306" s="26"/>
      <c r="V306" s="26"/>
      <c r="W306" s="26"/>
      <c r="X306" s="26"/>
      <c r="Y306" s="26"/>
      <c r="Z306" s="26"/>
    </row>
    <row r="307" spans="1:26" x14ac:dyDescent="0.2">
      <c r="A307" s="26"/>
      <c r="B307" s="26"/>
      <c r="C307" s="26"/>
      <c r="D307" s="30"/>
      <c r="E307" s="30"/>
      <c r="F307" s="30"/>
      <c r="G307" s="30"/>
      <c r="H307" s="26"/>
      <c r="I307" s="26"/>
      <c r="J307" s="26"/>
      <c r="K307" s="26"/>
      <c r="L307" s="26"/>
      <c r="M307" s="26"/>
      <c r="N307" s="26"/>
      <c r="O307" s="26"/>
      <c r="P307" s="26"/>
      <c r="Q307" s="26"/>
      <c r="R307" s="26"/>
      <c r="S307" s="26"/>
      <c r="T307" s="26"/>
      <c r="U307" s="26"/>
      <c r="V307" s="26"/>
      <c r="W307" s="26"/>
      <c r="X307" s="26"/>
      <c r="Y307" s="26"/>
      <c r="Z307" s="26"/>
    </row>
    <row r="308" spans="1:26" x14ac:dyDescent="0.2">
      <c r="A308" s="26"/>
      <c r="B308" s="26"/>
      <c r="C308" s="26"/>
      <c r="D308" s="30"/>
      <c r="E308" s="30"/>
      <c r="F308" s="30"/>
      <c r="G308" s="30"/>
      <c r="H308" s="26"/>
      <c r="I308" s="26"/>
      <c r="J308" s="26"/>
      <c r="K308" s="26"/>
      <c r="L308" s="26"/>
      <c r="M308" s="26"/>
      <c r="N308" s="26"/>
      <c r="O308" s="26"/>
      <c r="P308" s="26"/>
      <c r="Q308" s="26"/>
      <c r="R308" s="26"/>
      <c r="S308" s="26"/>
      <c r="T308" s="26"/>
      <c r="U308" s="26"/>
      <c r="V308" s="26"/>
      <c r="W308" s="26"/>
      <c r="X308" s="26"/>
      <c r="Y308" s="26"/>
      <c r="Z308" s="26"/>
    </row>
    <row r="309" spans="1:26" x14ac:dyDescent="0.2">
      <c r="A309" s="26"/>
      <c r="B309" s="26"/>
      <c r="C309" s="26"/>
      <c r="D309" s="30"/>
      <c r="E309" s="30"/>
      <c r="F309" s="30"/>
      <c r="G309" s="30"/>
      <c r="H309" s="26"/>
      <c r="I309" s="26"/>
      <c r="J309" s="26"/>
      <c r="K309" s="26"/>
      <c r="L309" s="26"/>
      <c r="M309" s="26"/>
      <c r="N309" s="26"/>
      <c r="O309" s="26"/>
      <c r="P309" s="26"/>
      <c r="Q309" s="26"/>
      <c r="R309" s="26"/>
      <c r="S309" s="26"/>
      <c r="T309" s="26"/>
      <c r="U309" s="26"/>
      <c r="V309" s="26"/>
      <c r="W309" s="26"/>
      <c r="X309" s="26"/>
      <c r="Y309" s="26"/>
      <c r="Z309" s="26"/>
    </row>
    <row r="310" spans="1:26" x14ac:dyDescent="0.2">
      <c r="A310" s="26"/>
      <c r="B310" s="26"/>
      <c r="C310" s="26"/>
      <c r="D310" s="30"/>
      <c r="E310" s="30"/>
      <c r="F310" s="30"/>
      <c r="G310" s="30"/>
      <c r="H310" s="26"/>
      <c r="I310" s="26"/>
      <c r="J310" s="26"/>
      <c r="K310" s="26"/>
      <c r="L310" s="26"/>
      <c r="M310" s="26"/>
      <c r="N310" s="26"/>
      <c r="O310" s="26"/>
      <c r="P310" s="26"/>
      <c r="Q310" s="26"/>
      <c r="R310" s="26"/>
      <c r="S310" s="26"/>
      <c r="T310" s="26"/>
      <c r="U310" s="26"/>
      <c r="V310" s="26"/>
      <c r="W310" s="26"/>
      <c r="X310" s="26"/>
      <c r="Y310" s="26"/>
      <c r="Z310" s="26"/>
    </row>
    <row r="311" spans="1:26" x14ac:dyDescent="0.2">
      <c r="A311" s="26"/>
      <c r="B311" s="26"/>
      <c r="C311" s="26"/>
      <c r="D311" s="30"/>
      <c r="E311" s="30"/>
      <c r="F311" s="30"/>
      <c r="G311" s="30"/>
      <c r="H311" s="26"/>
      <c r="I311" s="26"/>
      <c r="J311" s="26"/>
      <c r="K311" s="26"/>
      <c r="L311" s="26"/>
      <c r="M311" s="26"/>
      <c r="N311" s="26"/>
      <c r="O311" s="26"/>
      <c r="P311" s="26"/>
      <c r="Q311" s="26"/>
      <c r="R311" s="26"/>
      <c r="S311" s="26"/>
      <c r="T311" s="26"/>
      <c r="U311" s="26"/>
      <c r="V311" s="26"/>
      <c r="W311" s="26"/>
      <c r="X311" s="26"/>
      <c r="Y311" s="26"/>
      <c r="Z311" s="26"/>
    </row>
    <row r="312" spans="1:26" x14ac:dyDescent="0.2">
      <c r="A312" s="26"/>
      <c r="B312" s="26"/>
      <c r="C312" s="26"/>
      <c r="D312" s="30"/>
      <c r="E312" s="30"/>
      <c r="F312" s="30"/>
      <c r="G312" s="30"/>
      <c r="H312" s="26"/>
      <c r="I312" s="26"/>
      <c r="J312" s="26"/>
      <c r="K312" s="26"/>
      <c r="L312" s="26"/>
      <c r="M312" s="26"/>
      <c r="N312" s="26"/>
      <c r="O312" s="26"/>
      <c r="P312" s="26"/>
      <c r="Q312" s="26"/>
      <c r="R312" s="26"/>
      <c r="S312" s="26"/>
      <c r="T312" s="26"/>
      <c r="U312" s="26"/>
      <c r="V312" s="26"/>
      <c r="W312" s="26"/>
      <c r="X312" s="26"/>
      <c r="Y312" s="26"/>
      <c r="Z312" s="26"/>
    </row>
    <row r="313" spans="1:26" x14ac:dyDescent="0.2">
      <c r="A313" s="26"/>
      <c r="B313" s="26"/>
      <c r="C313" s="26"/>
      <c r="D313" s="30"/>
      <c r="E313" s="30"/>
      <c r="F313" s="30"/>
      <c r="G313" s="30"/>
      <c r="H313" s="26"/>
      <c r="I313" s="26"/>
      <c r="J313" s="26"/>
      <c r="K313" s="26"/>
      <c r="L313" s="26"/>
      <c r="M313" s="26"/>
      <c r="N313" s="26"/>
      <c r="O313" s="26"/>
      <c r="P313" s="26"/>
      <c r="Q313" s="26"/>
      <c r="R313" s="26"/>
      <c r="S313" s="26"/>
      <c r="T313" s="26"/>
      <c r="U313" s="26"/>
      <c r="V313" s="26"/>
      <c r="W313" s="26"/>
      <c r="X313" s="26"/>
      <c r="Y313" s="26"/>
      <c r="Z313" s="26"/>
    </row>
    <row r="314" spans="1:26" x14ac:dyDescent="0.2">
      <c r="A314" s="26"/>
      <c r="B314" s="26"/>
      <c r="C314" s="26"/>
      <c r="D314" s="30"/>
      <c r="E314" s="30"/>
      <c r="F314" s="30"/>
      <c r="G314" s="30"/>
      <c r="H314" s="26"/>
      <c r="I314" s="26"/>
      <c r="J314" s="26"/>
      <c r="K314" s="26"/>
      <c r="L314" s="26"/>
      <c r="M314" s="26"/>
      <c r="N314" s="26"/>
      <c r="O314" s="26"/>
      <c r="P314" s="26"/>
      <c r="Q314" s="26"/>
      <c r="R314" s="26"/>
      <c r="S314" s="26"/>
      <c r="T314" s="26"/>
      <c r="U314" s="26"/>
      <c r="V314" s="26"/>
      <c r="W314" s="26"/>
      <c r="X314" s="26"/>
      <c r="Y314" s="26"/>
      <c r="Z314" s="26"/>
    </row>
    <row r="315" spans="1:26" x14ac:dyDescent="0.2">
      <c r="A315" s="26"/>
      <c r="B315" s="26"/>
      <c r="C315" s="26"/>
      <c r="D315" s="30"/>
      <c r="E315" s="30"/>
      <c r="F315" s="30"/>
      <c r="G315" s="30"/>
      <c r="H315" s="26"/>
      <c r="I315" s="26"/>
      <c r="J315" s="26"/>
      <c r="K315" s="26"/>
      <c r="L315" s="26"/>
      <c r="M315" s="26"/>
      <c r="N315" s="26"/>
      <c r="O315" s="26"/>
      <c r="P315" s="26"/>
      <c r="Q315" s="26"/>
      <c r="R315" s="26"/>
      <c r="S315" s="26"/>
      <c r="T315" s="26"/>
      <c r="U315" s="26"/>
      <c r="V315" s="26"/>
      <c r="W315" s="26"/>
      <c r="X315" s="26"/>
      <c r="Y315" s="26"/>
      <c r="Z315" s="26"/>
    </row>
    <row r="316" spans="1:26" x14ac:dyDescent="0.2">
      <c r="A316" s="26"/>
      <c r="B316" s="26"/>
      <c r="C316" s="26"/>
      <c r="D316" s="30"/>
      <c r="E316" s="30"/>
      <c r="F316" s="30"/>
      <c r="G316" s="30"/>
      <c r="H316" s="26"/>
      <c r="I316" s="26"/>
      <c r="J316" s="26"/>
      <c r="K316" s="26"/>
      <c r="L316" s="26"/>
      <c r="M316" s="26"/>
      <c r="N316" s="26"/>
      <c r="O316" s="26"/>
      <c r="P316" s="26"/>
      <c r="Q316" s="26"/>
      <c r="R316" s="26"/>
      <c r="S316" s="26"/>
      <c r="T316" s="26"/>
      <c r="U316" s="26"/>
      <c r="V316" s="26"/>
      <c r="W316" s="26"/>
      <c r="X316" s="26"/>
      <c r="Y316" s="26"/>
      <c r="Z316" s="26"/>
    </row>
    <row r="317" spans="1:26" x14ac:dyDescent="0.2">
      <c r="A317" s="26"/>
      <c r="B317" s="26"/>
      <c r="C317" s="26"/>
      <c r="D317" s="30"/>
      <c r="E317" s="30"/>
      <c r="F317" s="30"/>
      <c r="G317" s="30"/>
      <c r="H317" s="26"/>
      <c r="I317" s="26"/>
      <c r="J317" s="26"/>
      <c r="K317" s="26"/>
      <c r="L317" s="26"/>
      <c r="M317" s="26"/>
      <c r="N317" s="26"/>
      <c r="O317" s="26"/>
      <c r="P317" s="26"/>
      <c r="Q317" s="26"/>
      <c r="R317" s="26"/>
      <c r="S317" s="26"/>
      <c r="T317" s="26"/>
      <c r="U317" s="26"/>
      <c r="V317" s="26"/>
      <c r="W317" s="26"/>
      <c r="X317" s="26"/>
      <c r="Y317" s="26"/>
      <c r="Z317" s="26"/>
    </row>
    <row r="318" spans="1:26" x14ac:dyDescent="0.2">
      <c r="A318" s="26"/>
      <c r="B318" s="26"/>
      <c r="C318" s="26"/>
      <c r="D318" s="30"/>
      <c r="E318" s="30"/>
      <c r="F318" s="30"/>
      <c r="G318" s="30"/>
      <c r="H318" s="26"/>
      <c r="I318" s="26"/>
      <c r="J318" s="26"/>
      <c r="K318" s="26"/>
      <c r="L318" s="26"/>
      <c r="M318" s="26"/>
      <c r="N318" s="26"/>
      <c r="O318" s="26"/>
      <c r="P318" s="26"/>
      <c r="Q318" s="26"/>
      <c r="R318" s="26"/>
      <c r="S318" s="26"/>
      <c r="T318" s="26"/>
      <c r="U318" s="26"/>
      <c r="V318" s="26"/>
      <c r="W318" s="26"/>
      <c r="X318" s="26"/>
      <c r="Y318" s="26"/>
      <c r="Z318" s="26"/>
    </row>
    <row r="319" spans="1:26" x14ac:dyDescent="0.2">
      <c r="A319" s="26"/>
      <c r="B319" s="26"/>
      <c r="C319" s="26"/>
      <c r="D319" s="30"/>
      <c r="E319" s="30"/>
      <c r="F319" s="30"/>
      <c r="G319" s="30"/>
      <c r="H319" s="26"/>
      <c r="I319" s="26"/>
      <c r="J319" s="26"/>
      <c r="K319" s="26"/>
      <c r="L319" s="26"/>
      <c r="M319" s="26"/>
      <c r="N319" s="26"/>
      <c r="O319" s="26"/>
      <c r="P319" s="26"/>
      <c r="Q319" s="26"/>
      <c r="R319" s="26"/>
      <c r="S319" s="26"/>
      <c r="T319" s="26"/>
      <c r="U319" s="26"/>
      <c r="V319" s="26"/>
      <c r="W319" s="26"/>
      <c r="X319" s="26"/>
      <c r="Y319" s="26"/>
      <c r="Z319" s="26"/>
    </row>
    <row r="320" spans="1:26" x14ac:dyDescent="0.2">
      <c r="A320" s="26"/>
      <c r="B320" s="26"/>
      <c r="C320" s="26"/>
      <c r="D320" s="30"/>
      <c r="E320" s="30"/>
      <c r="F320" s="30"/>
      <c r="G320" s="30"/>
      <c r="H320" s="26"/>
      <c r="I320" s="26"/>
      <c r="J320" s="26"/>
      <c r="K320" s="26"/>
      <c r="L320" s="26"/>
      <c r="M320" s="26"/>
      <c r="N320" s="26"/>
      <c r="O320" s="26"/>
      <c r="P320" s="26"/>
      <c r="Q320" s="26"/>
      <c r="R320" s="26"/>
      <c r="S320" s="26"/>
      <c r="T320" s="26"/>
      <c r="U320" s="26"/>
      <c r="V320" s="26"/>
      <c r="W320" s="26"/>
      <c r="X320" s="26"/>
      <c r="Y320" s="26"/>
      <c r="Z320" s="26"/>
    </row>
    <row r="321" spans="1:26" x14ac:dyDescent="0.2">
      <c r="A321" s="26"/>
      <c r="B321" s="26"/>
      <c r="C321" s="26"/>
      <c r="D321" s="30"/>
      <c r="E321" s="30"/>
      <c r="F321" s="30"/>
      <c r="G321" s="30"/>
      <c r="H321" s="26"/>
      <c r="I321" s="26"/>
      <c r="J321" s="26"/>
      <c r="K321" s="26"/>
      <c r="L321" s="26"/>
      <c r="M321" s="26"/>
      <c r="N321" s="26"/>
      <c r="O321" s="26"/>
      <c r="P321" s="26"/>
      <c r="Q321" s="26"/>
      <c r="R321" s="26"/>
      <c r="S321" s="26"/>
      <c r="T321" s="26"/>
      <c r="U321" s="26"/>
      <c r="V321" s="26"/>
      <c r="W321" s="26"/>
      <c r="X321" s="26"/>
      <c r="Y321" s="26"/>
      <c r="Z321" s="26"/>
    </row>
    <row r="322" spans="1:26" x14ac:dyDescent="0.2">
      <c r="A322" s="26"/>
      <c r="B322" s="26"/>
      <c r="C322" s="26"/>
      <c r="D322" s="30"/>
      <c r="E322" s="30"/>
      <c r="F322" s="30"/>
      <c r="G322" s="30"/>
      <c r="H322" s="26"/>
      <c r="I322" s="26"/>
      <c r="J322" s="26"/>
      <c r="K322" s="26"/>
      <c r="L322" s="26"/>
      <c r="M322" s="26"/>
      <c r="N322" s="26"/>
      <c r="O322" s="26"/>
      <c r="P322" s="26"/>
      <c r="Q322" s="26"/>
      <c r="R322" s="26"/>
      <c r="S322" s="26"/>
      <c r="T322" s="26"/>
      <c r="U322" s="26"/>
      <c r="V322" s="26"/>
      <c r="W322" s="26"/>
      <c r="X322" s="26"/>
      <c r="Y322" s="26"/>
      <c r="Z322" s="26"/>
    </row>
    <row r="323" spans="1:26" x14ac:dyDescent="0.2">
      <c r="A323" s="26"/>
      <c r="B323" s="26"/>
      <c r="C323" s="26"/>
      <c r="D323" s="30"/>
      <c r="E323" s="30"/>
      <c r="F323" s="30"/>
      <c r="G323" s="30"/>
      <c r="H323" s="26"/>
      <c r="I323" s="26"/>
      <c r="J323" s="26"/>
      <c r="K323" s="26"/>
      <c r="L323" s="26"/>
      <c r="M323" s="26"/>
      <c r="N323" s="26"/>
      <c r="O323" s="26"/>
      <c r="P323" s="26"/>
      <c r="Q323" s="26"/>
      <c r="R323" s="26"/>
      <c r="S323" s="26"/>
      <c r="T323" s="26"/>
      <c r="U323" s="26"/>
      <c r="V323" s="26"/>
      <c r="W323" s="26"/>
      <c r="X323" s="26"/>
      <c r="Y323" s="26"/>
      <c r="Z323" s="26"/>
    </row>
    <row r="324" spans="1:26" x14ac:dyDescent="0.2">
      <c r="A324" s="26"/>
      <c r="B324" s="26"/>
      <c r="C324" s="26"/>
      <c r="D324" s="30"/>
      <c r="E324" s="30"/>
      <c r="F324" s="30"/>
      <c r="G324" s="30"/>
      <c r="H324" s="26"/>
      <c r="I324" s="26"/>
      <c r="J324" s="26"/>
      <c r="K324" s="26"/>
      <c r="L324" s="26"/>
      <c r="M324" s="26"/>
      <c r="N324" s="26"/>
      <c r="O324" s="26"/>
      <c r="P324" s="26"/>
      <c r="Q324" s="26"/>
      <c r="R324" s="26"/>
      <c r="S324" s="26"/>
      <c r="T324" s="26"/>
      <c r="U324" s="26"/>
      <c r="V324" s="26"/>
      <c r="W324" s="26"/>
      <c r="X324" s="26"/>
      <c r="Y324" s="26"/>
      <c r="Z324" s="26"/>
    </row>
    <row r="325" spans="1:26" x14ac:dyDescent="0.2">
      <c r="A325" s="26"/>
      <c r="B325" s="26"/>
      <c r="C325" s="26"/>
      <c r="D325" s="30"/>
      <c r="E325" s="30"/>
      <c r="F325" s="30"/>
      <c r="G325" s="30"/>
      <c r="H325" s="26"/>
      <c r="I325" s="26"/>
      <c r="J325" s="26"/>
      <c r="K325" s="26"/>
      <c r="L325" s="26"/>
      <c r="M325" s="26"/>
      <c r="N325" s="26"/>
      <c r="O325" s="26"/>
      <c r="P325" s="26"/>
      <c r="Q325" s="26"/>
      <c r="R325" s="26"/>
      <c r="S325" s="26"/>
      <c r="T325" s="26"/>
      <c r="U325" s="26"/>
      <c r="V325" s="26"/>
      <c r="W325" s="26"/>
      <c r="X325" s="26"/>
      <c r="Y325" s="26"/>
      <c r="Z325" s="26"/>
    </row>
    <row r="326" spans="1:26" x14ac:dyDescent="0.2">
      <c r="A326" s="26"/>
      <c r="B326" s="26"/>
      <c r="C326" s="26"/>
      <c r="D326" s="30"/>
      <c r="E326" s="30"/>
      <c r="F326" s="30"/>
      <c r="G326" s="30"/>
      <c r="H326" s="26"/>
      <c r="I326" s="26"/>
      <c r="J326" s="26"/>
      <c r="K326" s="26"/>
      <c r="L326" s="26"/>
      <c r="M326" s="26"/>
      <c r="N326" s="26"/>
      <c r="O326" s="26"/>
      <c r="P326" s="26"/>
      <c r="Q326" s="26"/>
      <c r="R326" s="26"/>
      <c r="S326" s="26"/>
      <c r="T326" s="26"/>
      <c r="U326" s="26"/>
      <c r="V326" s="26"/>
      <c r="W326" s="26"/>
      <c r="X326" s="26"/>
      <c r="Y326" s="26"/>
      <c r="Z326" s="26"/>
    </row>
    <row r="327" spans="1:26" x14ac:dyDescent="0.2">
      <c r="A327" s="26"/>
      <c r="B327" s="26"/>
      <c r="C327" s="26"/>
      <c r="D327" s="30"/>
      <c r="E327" s="30"/>
      <c r="F327" s="30"/>
      <c r="G327" s="30"/>
      <c r="H327" s="26"/>
      <c r="I327" s="26"/>
      <c r="J327" s="26"/>
      <c r="K327" s="26"/>
      <c r="L327" s="26"/>
      <c r="M327" s="26"/>
      <c r="N327" s="26"/>
      <c r="O327" s="26"/>
      <c r="P327" s="26"/>
      <c r="Q327" s="26"/>
      <c r="R327" s="26"/>
      <c r="S327" s="26"/>
      <c r="T327" s="26"/>
      <c r="U327" s="26"/>
      <c r="V327" s="26"/>
      <c r="W327" s="26"/>
      <c r="X327" s="26"/>
      <c r="Y327" s="26"/>
      <c r="Z327" s="26"/>
    </row>
    <row r="328" spans="1:26" x14ac:dyDescent="0.2">
      <c r="A328" s="26"/>
      <c r="B328" s="26"/>
      <c r="C328" s="26"/>
      <c r="D328" s="30"/>
      <c r="E328" s="30"/>
      <c r="F328" s="30"/>
      <c r="G328" s="30"/>
      <c r="H328" s="26"/>
      <c r="I328" s="26"/>
      <c r="J328" s="26"/>
      <c r="K328" s="26"/>
      <c r="L328" s="26"/>
      <c r="M328" s="26"/>
      <c r="N328" s="26"/>
      <c r="O328" s="26"/>
      <c r="P328" s="26"/>
      <c r="Q328" s="26"/>
      <c r="R328" s="26"/>
      <c r="S328" s="26"/>
      <c r="T328" s="26"/>
      <c r="U328" s="26"/>
      <c r="V328" s="26"/>
      <c r="W328" s="26"/>
      <c r="X328" s="26"/>
      <c r="Y328" s="26"/>
      <c r="Z328" s="26"/>
    </row>
    <row r="329" spans="1:26" x14ac:dyDescent="0.2">
      <c r="A329" s="26"/>
      <c r="B329" s="26"/>
      <c r="C329" s="26"/>
      <c r="D329" s="30"/>
      <c r="E329" s="30"/>
      <c r="F329" s="30"/>
      <c r="G329" s="30"/>
      <c r="H329" s="26"/>
      <c r="I329" s="26"/>
      <c r="J329" s="26"/>
      <c r="K329" s="26"/>
      <c r="L329" s="26"/>
      <c r="M329" s="26"/>
      <c r="N329" s="26"/>
      <c r="O329" s="26"/>
      <c r="P329" s="26"/>
      <c r="Q329" s="26"/>
      <c r="R329" s="26"/>
      <c r="S329" s="26"/>
      <c r="T329" s="26"/>
      <c r="U329" s="26"/>
      <c r="V329" s="26"/>
      <c r="W329" s="26"/>
      <c r="X329" s="26"/>
      <c r="Y329" s="26"/>
      <c r="Z329" s="26"/>
    </row>
    <row r="330" spans="1:26" x14ac:dyDescent="0.2">
      <c r="A330" s="26"/>
      <c r="B330" s="26"/>
      <c r="C330" s="26"/>
      <c r="D330" s="30"/>
      <c r="E330" s="30"/>
      <c r="F330" s="30"/>
      <c r="G330" s="30"/>
      <c r="H330" s="26"/>
      <c r="I330" s="26"/>
      <c r="J330" s="26"/>
      <c r="K330" s="26"/>
      <c r="L330" s="26"/>
      <c r="M330" s="26"/>
      <c r="N330" s="26"/>
      <c r="O330" s="26"/>
      <c r="P330" s="26"/>
      <c r="Q330" s="26"/>
      <c r="R330" s="26"/>
      <c r="S330" s="26"/>
      <c r="T330" s="26"/>
      <c r="U330" s="26"/>
      <c r="V330" s="26"/>
      <c r="W330" s="26"/>
      <c r="X330" s="26"/>
      <c r="Y330" s="26"/>
      <c r="Z330" s="26"/>
    </row>
    <row r="331" spans="1:26" x14ac:dyDescent="0.2">
      <c r="A331" s="26"/>
      <c r="B331" s="26"/>
      <c r="C331" s="26"/>
      <c r="D331" s="30"/>
      <c r="E331" s="30"/>
      <c r="F331" s="30"/>
      <c r="G331" s="30"/>
      <c r="H331" s="26"/>
      <c r="I331" s="26"/>
      <c r="J331" s="26"/>
      <c r="K331" s="26"/>
      <c r="L331" s="26"/>
      <c r="M331" s="26"/>
      <c r="N331" s="26"/>
      <c r="O331" s="26"/>
      <c r="P331" s="26"/>
      <c r="Q331" s="26"/>
      <c r="R331" s="26"/>
      <c r="S331" s="26"/>
      <c r="T331" s="26"/>
      <c r="U331" s="26"/>
      <c r="V331" s="26"/>
      <c r="W331" s="26"/>
      <c r="X331" s="26"/>
      <c r="Y331" s="26"/>
      <c r="Z331" s="26"/>
    </row>
    <row r="332" spans="1:26" x14ac:dyDescent="0.2">
      <c r="A332" s="26"/>
      <c r="B332" s="26"/>
      <c r="C332" s="26"/>
      <c r="D332" s="30"/>
      <c r="E332" s="30"/>
      <c r="F332" s="30"/>
      <c r="G332" s="30"/>
      <c r="H332" s="26"/>
      <c r="I332" s="26"/>
      <c r="J332" s="26"/>
      <c r="K332" s="26"/>
      <c r="L332" s="26"/>
      <c r="M332" s="26"/>
      <c r="N332" s="26"/>
      <c r="O332" s="26"/>
      <c r="P332" s="26"/>
      <c r="Q332" s="26"/>
      <c r="R332" s="26"/>
      <c r="S332" s="26"/>
      <c r="T332" s="26"/>
      <c r="U332" s="26"/>
      <c r="V332" s="26"/>
      <c r="W332" s="26"/>
      <c r="X332" s="26"/>
      <c r="Y332" s="26"/>
      <c r="Z332" s="26"/>
    </row>
    <row r="333" spans="1:26" x14ac:dyDescent="0.2">
      <c r="A333" s="26"/>
      <c r="B333" s="26"/>
      <c r="C333" s="26"/>
      <c r="D333" s="30"/>
      <c r="E333" s="30"/>
      <c r="F333" s="30"/>
      <c r="G333" s="30"/>
      <c r="H333" s="26"/>
      <c r="I333" s="26"/>
      <c r="J333" s="26"/>
      <c r="K333" s="26"/>
      <c r="L333" s="26"/>
      <c r="M333" s="26"/>
      <c r="N333" s="26"/>
      <c r="O333" s="26"/>
      <c r="P333" s="26"/>
      <c r="Q333" s="26"/>
      <c r="R333" s="26"/>
      <c r="S333" s="26"/>
      <c r="T333" s="26"/>
      <c r="U333" s="26"/>
      <c r="V333" s="26"/>
      <c r="W333" s="26"/>
      <c r="X333" s="26"/>
      <c r="Y333" s="26"/>
      <c r="Z333" s="26"/>
    </row>
    <row r="334" spans="1:26" x14ac:dyDescent="0.2">
      <c r="A334" s="26"/>
      <c r="B334" s="26"/>
      <c r="C334" s="26"/>
      <c r="D334" s="30"/>
      <c r="E334" s="30"/>
      <c r="F334" s="30"/>
      <c r="G334" s="30"/>
      <c r="H334" s="26"/>
      <c r="I334" s="26"/>
      <c r="J334" s="26"/>
      <c r="K334" s="26"/>
      <c r="L334" s="26"/>
      <c r="M334" s="26"/>
      <c r="N334" s="26"/>
      <c r="O334" s="26"/>
      <c r="P334" s="26"/>
      <c r="Q334" s="26"/>
      <c r="R334" s="26"/>
      <c r="S334" s="26"/>
      <c r="T334" s="26"/>
      <c r="U334" s="26"/>
      <c r="V334" s="26"/>
      <c r="W334" s="26"/>
      <c r="X334" s="26"/>
      <c r="Y334" s="26"/>
      <c r="Z334" s="26"/>
    </row>
    <row r="335" spans="1:26" x14ac:dyDescent="0.2">
      <c r="A335" s="26"/>
      <c r="B335" s="26"/>
      <c r="C335" s="26"/>
      <c r="D335" s="30"/>
      <c r="E335" s="30"/>
      <c r="F335" s="30"/>
      <c r="G335" s="30"/>
      <c r="H335" s="26"/>
      <c r="I335" s="26"/>
      <c r="J335" s="26"/>
      <c r="K335" s="26"/>
      <c r="L335" s="26"/>
      <c r="M335" s="26"/>
      <c r="N335" s="26"/>
      <c r="O335" s="26"/>
      <c r="P335" s="26"/>
      <c r="Q335" s="26"/>
      <c r="R335" s="26"/>
      <c r="S335" s="26"/>
      <c r="T335" s="26"/>
      <c r="U335" s="26"/>
      <c r="V335" s="26"/>
      <c r="W335" s="26"/>
      <c r="X335" s="26"/>
      <c r="Y335" s="26"/>
      <c r="Z335" s="26"/>
    </row>
    <row r="336" spans="1:26" x14ac:dyDescent="0.2">
      <c r="A336" s="26"/>
      <c r="B336" s="26"/>
      <c r="C336" s="26"/>
      <c r="D336" s="30"/>
      <c r="E336" s="30"/>
      <c r="F336" s="30"/>
      <c r="G336" s="30"/>
      <c r="H336" s="26"/>
      <c r="I336" s="26"/>
      <c r="J336" s="26"/>
      <c r="K336" s="26"/>
      <c r="L336" s="26"/>
      <c r="M336" s="26"/>
      <c r="N336" s="26"/>
      <c r="O336" s="26"/>
      <c r="P336" s="26"/>
      <c r="Q336" s="26"/>
      <c r="R336" s="26"/>
      <c r="S336" s="26"/>
      <c r="T336" s="26"/>
      <c r="U336" s="26"/>
      <c r="V336" s="26"/>
      <c r="W336" s="26"/>
      <c r="X336" s="26"/>
      <c r="Y336" s="26"/>
      <c r="Z336" s="26"/>
    </row>
    <row r="337" spans="1:26" x14ac:dyDescent="0.2">
      <c r="A337" s="26"/>
      <c r="B337" s="26"/>
      <c r="C337" s="26"/>
      <c r="D337" s="30"/>
      <c r="E337" s="30"/>
      <c r="F337" s="30"/>
      <c r="G337" s="30"/>
      <c r="H337" s="26"/>
      <c r="I337" s="26"/>
      <c r="J337" s="26"/>
      <c r="K337" s="26"/>
      <c r="L337" s="26"/>
      <c r="M337" s="26"/>
      <c r="N337" s="26"/>
      <c r="O337" s="26"/>
      <c r="P337" s="26"/>
      <c r="Q337" s="26"/>
      <c r="R337" s="26"/>
      <c r="S337" s="26"/>
      <c r="T337" s="26"/>
      <c r="U337" s="26"/>
      <c r="V337" s="26"/>
      <c r="W337" s="26"/>
      <c r="X337" s="26"/>
      <c r="Y337" s="26"/>
      <c r="Z337" s="26"/>
    </row>
    <row r="338" spans="1:26" x14ac:dyDescent="0.2">
      <c r="A338" s="26"/>
      <c r="B338" s="26"/>
      <c r="C338" s="26"/>
      <c r="D338" s="30"/>
      <c r="E338" s="30"/>
      <c r="F338" s="30"/>
      <c r="G338" s="30"/>
      <c r="H338" s="26"/>
      <c r="I338" s="26"/>
      <c r="J338" s="26"/>
      <c r="K338" s="26"/>
      <c r="L338" s="26"/>
      <c r="M338" s="26"/>
      <c r="N338" s="26"/>
      <c r="O338" s="26"/>
      <c r="P338" s="26"/>
      <c r="Q338" s="26"/>
      <c r="R338" s="26"/>
      <c r="S338" s="26"/>
      <c r="T338" s="26"/>
      <c r="U338" s="26"/>
      <c r="V338" s="26"/>
      <c r="W338" s="26"/>
      <c r="X338" s="26"/>
      <c r="Y338" s="26"/>
      <c r="Z338" s="26"/>
    </row>
    <row r="339" spans="1:26" x14ac:dyDescent="0.2">
      <c r="A339" s="26"/>
      <c r="B339" s="26"/>
      <c r="C339" s="26"/>
      <c r="D339" s="30"/>
      <c r="E339" s="30"/>
      <c r="F339" s="30"/>
      <c r="G339" s="30"/>
      <c r="H339" s="26"/>
      <c r="I339" s="26"/>
      <c r="J339" s="26"/>
      <c r="K339" s="26"/>
      <c r="L339" s="26"/>
      <c r="M339" s="26"/>
      <c r="N339" s="26"/>
      <c r="O339" s="26"/>
      <c r="P339" s="26"/>
      <c r="Q339" s="26"/>
      <c r="R339" s="26"/>
      <c r="S339" s="26"/>
      <c r="T339" s="26"/>
      <c r="U339" s="26"/>
      <c r="V339" s="26"/>
      <c r="W339" s="26"/>
      <c r="X339" s="26"/>
      <c r="Y339" s="26"/>
      <c r="Z339" s="26"/>
    </row>
    <row r="340" spans="1:26" x14ac:dyDescent="0.2">
      <c r="A340" s="26"/>
      <c r="B340" s="26"/>
      <c r="C340" s="26"/>
      <c r="D340" s="30"/>
      <c r="E340" s="30"/>
      <c r="F340" s="30"/>
      <c r="G340" s="30"/>
      <c r="H340" s="26"/>
      <c r="I340" s="26"/>
      <c r="J340" s="26"/>
      <c r="K340" s="26"/>
      <c r="L340" s="26"/>
      <c r="M340" s="26"/>
      <c r="N340" s="26"/>
      <c r="O340" s="26"/>
      <c r="P340" s="26"/>
      <c r="Q340" s="26"/>
      <c r="R340" s="26"/>
      <c r="S340" s="26"/>
      <c r="T340" s="26"/>
      <c r="U340" s="26"/>
      <c r="V340" s="26"/>
      <c r="W340" s="26"/>
      <c r="X340" s="26"/>
      <c r="Y340" s="26"/>
      <c r="Z340" s="26"/>
    </row>
    <row r="341" spans="1:26" x14ac:dyDescent="0.2">
      <c r="A341" s="26"/>
      <c r="B341" s="26"/>
      <c r="C341" s="26"/>
      <c r="D341" s="30"/>
      <c r="E341" s="30"/>
      <c r="F341" s="30"/>
      <c r="G341" s="30"/>
      <c r="H341" s="26"/>
      <c r="I341" s="26"/>
      <c r="J341" s="26"/>
      <c r="K341" s="26"/>
      <c r="L341" s="26"/>
      <c r="M341" s="26"/>
      <c r="N341" s="26"/>
      <c r="O341" s="26"/>
      <c r="P341" s="26"/>
      <c r="Q341" s="26"/>
      <c r="R341" s="26"/>
      <c r="S341" s="26"/>
      <c r="T341" s="26"/>
      <c r="U341" s="26"/>
      <c r="V341" s="26"/>
      <c r="W341" s="26"/>
      <c r="X341" s="26"/>
      <c r="Y341" s="26"/>
      <c r="Z341" s="26"/>
    </row>
    <row r="342" spans="1:26" x14ac:dyDescent="0.2">
      <c r="A342" s="26"/>
      <c r="B342" s="26"/>
      <c r="C342" s="26"/>
      <c r="D342" s="30"/>
      <c r="E342" s="30"/>
      <c r="F342" s="30"/>
      <c r="G342" s="30"/>
      <c r="H342" s="26"/>
      <c r="I342" s="26"/>
      <c r="J342" s="26"/>
      <c r="K342" s="26"/>
      <c r="L342" s="26"/>
      <c r="M342" s="26"/>
      <c r="N342" s="26"/>
      <c r="O342" s="26"/>
      <c r="P342" s="26"/>
      <c r="Q342" s="26"/>
      <c r="R342" s="26"/>
      <c r="S342" s="26"/>
      <c r="T342" s="26"/>
      <c r="U342" s="26"/>
      <c r="V342" s="26"/>
      <c r="W342" s="26"/>
      <c r="X342" s="26"/>
      <c r="Y342" s="26"/>
      <c r="Z342" s="26"/>
    </row>
    <row r="343" spans="1:26" x14ac:dyDescent="0.2">
      <c r="A343" s="26"/>
      <c r="B343" s="26"/>
      <c r="C343" s="26"/>
      <c r="D343" s="30"/>
      <c r="E343" s="30"/>
      <c r="F343" s="30"/>
      <c r="G343" s="30"/>
      <c r="H343" s="26"/>
      <c r="I343" s="26"/>
      <c r="J343" s="26"/>
      <c r="K343" s="26"/>
      <c r="L343" s="26"/>
      <c r="M343" s="26"/>
      <c r="N343" s="26"/>
      <c r="O343" s="26"/>
      <c r="P343" s="26"/>
      <c r="Q343" s="26"/>
      <c r="R343" s="26"/>
      <c r="S343" s="26"/>
      <c r="T343" s="26"/>
      <c r="U343" s="26"/>
      <c r="V343" s="26"/>
      <c r="W343" s="26"/>
      <c r="X343" s="26"/>
      <c r="Y343" s="26"/>
      <c r="Z343" s="26"/>
    </row>
    <row r="344" spans="1:26" x14ac:dyDescent="0.2">
      <c r="A344" s="26"/>
      <c r="B344" s="26"/>
      <c r="C344" s="26"/>
      <c r="D344" s="30"/>
      <c r="E344" s="30"/>
      <c r="F344" s="30"/>
      <c r="G344" s="30"/>
      <c r="H344" s="26"/>
      <c r="I344" s="26"/>
      <c r="J344" s="26"/>
      <c r="K344" s="26"/>
      <c r="L344" s="26"/>
      <c r="M344" s="26"/>
      <c r="N344" s="26"/>
      <c r="O344" s="26"/>
      <c r="P344" s="26"/>
      <c r="Q344" s="26"/>
      <c r="R344" s="26"/>
      <c r="S344" s="26"/>
      <c r="T344" s="26"/>
      <c r="U344" s="26"/>
      <c r="V344" s="26"/>
      <c r="W344" s="26"/>
      <c r="X344" s="26"/>
      <c r="Y344" s="26"/>
      <c r="Z344" s="26"/>
    </row>
    <row r="345" spans="1:26" x14ac:dyDescent="0.2">
      <c r="A345" s="26"/>
      <c r="B345" s="26"/>
      <c r="C345" s="26"/>
      <c r="D345" s="30"/>
      <c r="E345" s="30"/>
      <c r="F345" s="30"/>
      <c r="G345" s="30"/>
      <c r="H345" s="26"/>
      <c r="I345" s="26"/>
      <c r="J345" s="26"/>
      <c r="K345" s="26"/>
      <c r="L345" s="26"/>
      <c r="M345" s="26"/>
      <c r="N345" s="26"/>
      <c r="O345" s="26"/>
      <c r="P345" s="26"/>
      <c r="Q345" s="26"/>
      <c r="R345" s="26"/>
      <c r="S345" s="26"/>
      <c r="T345" s="26"/>
      <c r="U345" s="26"/>
      <c r="V345" s="26"/>
      <c r="W345" s="26"/>
      <c r="X345" s="26"/>
      <c r="Y345" s="26"/>
      <c r="Z345" s="26"/>
    </row>
    <row r="346" spans="1:26" x14ac:dyDescent="0.2">
      <c r="A346" s="26"/>
      <c r="B346" s="26"/>
      <c r="C346" s="26"/>
      <c r="D346" s="30"/>
      <c r="E346" s="30"/>
      <c r="F346" s="30"/>
      <c r="G346" s="30"/>
      <c r="H346" s="26"/>
      <c r="I346" s="26"/>
      <c r="J346" s="26"/>
      <c r="K346" s="26"/>
      <c r="L346" s="26"/>
      <c r="M346" s="26"/>
      <c r="N346" s="26"/>
      <c r="O346" s="26"/>
      <c r="P346" s="26"/>
      <c r="Q346" s="26"/>
      <c r="R346" s="26"/>
      <c r="S346" s="26"/>
      <c r="T346" s="26"/>
      <c r="U346" s="26"/>
      <c r="V346" s="26"/>
      <c r="W346" s="26"/>
      <c r="X346" s="26"/>
      <c r="Y346" s="26"/>
      <c r="Z346" s="26"/>
    </row>
    <row r="347" spans="1:26" x14ac:dyDescent="0.2">
      <c r="A347" s="26"/>
      <c r="B347" s="26"/>
      <c r="C347" s="26"/>
      <c r="D347" s="30"/>
      <c r="E347" s="30"/>
      <c r="F347" s="30"/>
      <c r="G347" s="30"/>
      <c r="H347" s="26"/>
      <c r="I347" s="26"/>
      <c r="J347" s="26"/>
      <c r="K347" s="26"/>
      <c r="L347" s="26"/>
      <c r="M347" s="26"/>
      <c r="N347" s="26"/>
      <c r="O347" s="26"/>
      <c r="P347" s="26"/>
      <c r="Q347" s="26"/>
      <c r="R347" s="26"/>
      <c r="S347" s="26"/>
      <c r="T347" s="26"/>
      <c r="U347" s="26"/>
      <c r="V347" s="26"/>
      <c r="W347" s="26"/>
      <c r="X347" s="26"/>
      <c r="Y347" s="26"/>
      <c r="Z347" s="26"/>
    </row>
    <row r="348" spans="1:26" x14ac:dyDescent="0.2">
      <c r="A348" s="26"/>
      <c r="B348" s="26"/>
      <c r="C348" s="26"/>
      <c r="D348" s="30"/>
      <c r="E348" s="30"/>
      <c r="F348" s="30"/>
      <c r="G348" s="30"/>
      <c r="H348" s="26"/>
      <c r="I348" s="26"/>
      <c r="J348" s="26"/>
      <c r="K348" s="26"/>
      <c r="L348" s="26"/>
      <c r="M348" s="26"/>
      <c r="N348" s="26"/>
      <c r="O348" s="26"/>
      <c r="P348" s="26"/>
      <c r="Q348" s="26"/>
      <c r="R348" s="26"/>
      <c r="S348" s="26"/>
      <c r="T348" s="26"/>
      <c r="U348" s="26"/>
      <c r="V348" s="26"/>
      <c r="W348" s="26"/>
      <c r="X348" s="26"/>
      <c r="Y348" s="26"/>
      <c r="Z348" s="26"/>
    </row>
    <row r="349" spans="1:26" x14ac:dyDescent="0.2">
      <c r="A349" s="26"/>
      <c r="B349" s="26"/>
      <c r="C349" s="26"/>
      <c r="D349" s="30"/>
      <c r="E349" s="30"/>
      <c r="F349" s="30"/>
      <c r="G349" s="30"/>
      <c r="H349" s="26"/>
      <c r="I349" s="26"/>
      <c r="J349" s="26"/>
      <c r="K349" s="26"/>
      <c r="L349" s="26"/>
      <c r="M349" s="26"/>
      <c r="N349" s="26"/>
      <c r="O349" s="26"/>
      <c r="P349" s="26"/>
      <c r="Q349" s="26"/>
      <c r="R349" s="26"/>
      <c r="S349" s="26"/>
      <c r="T349" s="26"/>
      <c r="U349" s="26"/>
      <c r="V349" s="26"/>
      <c r="W349" s="26"/>
      <c r="X349" s="26"/>
      <c r="Y349" s="26"/>
      <c r="Z349" s="26"/>
    </row>
    <row r="350" spans="1:26" x14ac:dyDescent="0.2">
      <c r="A350" s="26"/>
      <c r="B350" s="26"/>
      <c r="C350" s="26"/>
      <c r="D350" s="30"/>
      <c r="E350" s="30"/>
      <c r="F350" s="30"/>
      <c r="G350" s="30"/>
      <c r="H350" s="26"/>
      <c r="I350" s="26"/>
      <c r="J350" s="26"/>
      <c r="K350" s="26"/>
      <c r="L350" s="26"/>
      <c r="M350" s="26"/>
      <c r="N350" s="26"/>
      <c r="O350" s="26"/>
      <c r="P350" s="26"/>
      <c r="Q350" s="26"/>
      <c r="R350" s="26"/>
      <c r="S350" s="26"/>
      <c r="T350" s="26"/>
      <c r="U350" s="26"/>
      <c r="V350" s="26"/>
      <c r="W350" s="26"/>
      <c r="X350" s="26"/>
      <c r="Y350" s="26"/>
      <c r="Z350" s="26"/>
    </row>
    <row r="351" spans="1:26" x14ac:dyDescent="0.2">
      <c r="A351" s="26"/>
      <c r="B351" s="26"/>
      <c r="C351" s="26"/>
      <c r="D351" s="30"/>
      <c r="E351" s="30"/>
      <c r="F351" s="30"/>
      <c r="G351" s="30"/>
      <c r="H351" s="26"/>
      <c r="I351" s="26"/>
      <c r="J351" s="26"/>
      <c r="K351" s="26"/>
      <c r="L351" s="26"/>
      <c r="M351" s="26"/>
      <c r="N351" s="26"/>
      <c r="O351" s="26"/>
      <c r="P351" s="26"/>
      <c r="Q351" s="26"/>
      <c r="R351" s="26"/>
      <c r="S351" s="26"/>
      <c r="T351" s="26"/>
      <c r="U351" s="26"/>
      <c r="V351" s="26"/>
      <c r="W351" s="26"/>
      <c r="X351" s="26"/>
      <c r="Y351" s="26"/>
      <c r="Z351" s="26"/>
    </row>
    <row r="352" spans="1:26" x14ac:dyDescent="0.2">
      <c r="A352" s="26"/>
      <c r="B352" s="26"/>
      <c r="C352" s="26"/>
      <c r="D352" s="30"/>
      <c r="E352" s="30"/>
      <c r="F352" s="30"/>
      <c r="G352" s="30"/>
      <c r="H352" s="26"/>
      <c r="I352" s="26"/>
      <c r="J352" s="26"/>
      <c r="K352" s="26"/>
      <c r="L352" s="26"/>
      <c r="M352" s="26"/>
      <c r="N352" s="26"/>
      <c r="O352" s="26"/>
      <c r="P352" s="26"/>
      <c r="Q352" s="26"/>
      <c r="R352" s="26"/>
      <c r="S352" s="26"/>
      <c r="T352" s="26"/>
      <c r="U352" s="26"/>
      <c r="V352" s="26"/>
      <c r="W352" s="26"/>
      <c r="X352" s="26"/>
      <c r="Y352" s="26"/>
      <c r="Z352" s="26"/>
    </row>
    <row r="353" spans="1:26" x14ac:dyDescent="0.2">
      <c r="A353" s="26"/>
      <c r="B353" s="26"/>
      <c r="C353" s="26"/>
      <c r="D353" s="30"/>
      <c r="E353" s="30"/>
      <c r="F353" s="30"/>
      <c r="G353" s="30"/>
      <c r="H353" s="26"/>
      <c r="I353" s="26"/>
      <c r="J353" s="26"/>
      <c r="K353" s="26"/>
      <c r="L353" s="26"/>
      <c r="M353" s="26"/>
      <c r="N353" s="26"/>
      <c r="O353" s="26"/>
      <c r="P353" s="26"/>
      <c r="Q353" s="26"/>
      <c r="R353" s="26"/>
      <c r="S353" s="26"/>
      <c r="T353" s="26"/>
      <c r="U353" s="26"/>
      <c r="V353" s="26"/>
      <c r="W353" s="26"/>
      <c r="X353" s="26"/>
      <c r="Y353" s="26"/>
      <c r="Z353" s="26"/>
    </row>
    <row r="354" spans="1:26" x14ac:dyDescent="0.2">
      <c r="A354" s="26"/>
      <c r="B354" s="26"/>
      <c r="C354" s="26"/>
      <c r="D354" s="30"/>
      <c r="E354" s="30"/>
      <c r="F354" s="30"/>
      <c r="G354" s="30"/>
      <c r="H354" s="26"/>
      <c r="I354" s="26"/>
      <c r="J354" s="26"/>
      <c r="K354" s="26"/>
      <c r="L354" s="26"/>
      <c r="M354" s="26"/>
      <c r="N354" s="26"/>
      <c r="O354" s="26"/>
      <c r="P354" s="26"/>
      <c r="Q354" s="26"/>
      <c r="R354" s="26"/>
      <c r="S354" s="26"/>
      <c r="T354" s="26"/>
      <c r="U354" s="26"/>
      <c r="V354" s="26"/>
      <c r="W354" s="26"/>
      <c r="X354" s="26"/>
      <c r="Y354" s="26"/>
      <c r="Z354" s="26"/>
    </row>
    <row r="355" spans="1:26" x14ac:dyDescent="0.2">
      <c r="A355" s="26"/>
      <c r="B355" s="26"/>
      <c r="C355" s="26"/>
      <c r="D355" s="30"/>
      <c r="E355" s="30"/>
      <c r="F355" s="30"/>
      <c r="G355" s="30"/>
      <c r="H355" s="26"/>
      <c r="I355" s="26"/>
      <c r="J355" s="26"/>
      <c r="K355" s="26"/>
      <c r="L355" s="26"/>
      <c r="M355" s="26"/>
      <c r="N355" s="26"/>
      <c r="O355" s="26"/>
      <c r="P355" s="26"/>
      <c r="Q355" s="26"/>
      <c r="R355" s="26"/>
      <c r="S355" s="26"/>
      <c r="T355" s="26"/>
      <c r="U355" s="26"/>
      <c r="V355" s="26"/>
      <c r="W355" s="26"/>
      <c r="X355" s="26"/>
      <c r="Y355" s="26"/>
      <c r="Z355" s="26"/>
    </row>
    <row r="356" spans="1:26" x14ac:dyDescent="0.2">
      <c r="A356" s="26"/>
      <c r="B356" s="26"/>
      <c r="C356" s="26"/>
      <c r="D356" s="30"/>
      <c r="E356" s="30"/>
      <c r="F356" s="30"/>
      <c r="G356" s="30"/>
      <c r="H356" s="26"/>
      <c r="I356" s="26"/>
      <c r="J356" s="26"/>
      <c r="K356" s="26"/>
      <c r="L356" s="26"/>
      <c r="M356" s="26"/>
      <c r="N356" s="26"/>
      <c r="O356" s="26"/>
      <c r="P356" s="26"/>
      <c r="Q356" s="26"/>
      <c r="R356" s="26"/>
      <c r="S356" s="26"/>
      <c r="T356" s="26"/>
      <c r="U356" s="26"/>
      <c r="V356" s="26"/>
      <c r="W356" s="26"/>
      <c r="X356" s="26"/>
      <c r="Y356" s="26"/>
      <c r="Z356" s="26"/>
    </row>
    <row r="357" spans="1:26" x14ac:dyDescent="0.2">
      <c r="A357" s="26"/>
      <c r="B357" s="26"/>
      <c r="C357" s="26"/>
      <c r="D357" s="30"/>
      <c r="E357" s="30"/>
      <c r="F357" s="30"/>
      <c r="G357" s="30"/>
      <c r="H357" s="26"/>
      <c r="I357" s="26"/>
      <c r="J357" s="26"/>
      <c r="K357" s="26"/>
      <c r="L357" s="26"/>
      <c r="M357" s="26"/>
      <c r="N357" s="26"/>
      <c r="O357" s="26"/>
      <c r="P357" s="26"/>
      <c r="Q357" s="26"/>
      <c r="R357" s="26"/>
      <c r="S357" s="26"/>
      <c r="T357" s="26"/>
      <c r="U357" s="26"/>
      <c r="V357" s="26"/>
      <c r="W357" s="26"/>
      <c r="X357" s="26"/>
      <c r="Y357" s="26"/>
      <c r="Z357" s="26"/>
    </row>
    <row r="358" spans="1:26" x14ac:dyDescent="0.2">
      <c r="A358" s="26"/>
      <c r="B358" s="26"/>
      <c r="C358" s="26"/>
      <c r="D358" s="30"/>
      <c r="E358" s="30"/>
      <c r="F358" s="30"/>
      <c r="G358" s="30"/>
      <c r="H358" s="26"/>
      <c r="I358" s="26"/>
      <c r="J358" s="26"/>
      <c r="K358" s="26"/>
      <c r="L358" s="26"/>
      <c r="M358" s="26"/>
      <c r="N358" s="26"/>
      <c r="O358" s="26"/>
      <c r="P358" s="26"/>
      <c r="Q358" s="26"/>
      <c r="R358" s="26"/>
      <c r="S358" s="26"/>
      <c r="T358" s="26"/>
      <c r="U358" s="26"/>
      <c r="V358" s="26"/>
      <c r="W358" s="26"/>
      <c r="X358" s="26"/>
      <c r="Y358" s="26"/>
      <c r="Z358" s="26"/>
    </row>
    <row r="359" spans="1:26" x14ac:dyDescent="0.2">
      <c r="A359" s="26"/>
      <c r="B359" s="26"/>
      <c r="C359" s="26"/>
      <c r="D359" s="30"/>
      <c r="E359" s="30"/>
      <c r="F359" s="30"/>
      <c r="G359" s="30"/>
      <c r="H359" s="26"/>
      <c r="I359" s="26"/>
      <c r="J359" s="26"/>
      <c r="K359" s="26"/>
      <c r="L359" s="26"/>
      <c r="M359" s="26"/>
      <c r="N359" s="26"/>
      <c r="O359" s="26"/>
      <c r="P359" s="26"/>
      <c r="Q359" s="26"/>
      <c r="R359" s="26"/>
      <c r="S359" s="26"/>
      <c r="T359" s="26"/>
      <c r="U359" s="26"/>
      <c r="V359" s="26"/>
      <c r="W359" s="26"/>
      <c r="X359" s="26"/>
      <c r="Y359" s="26"/>
      <c r="Z359" s="26"/>
    </row>
    <row r="360" spans="1:26" x14ac:dyDescent="0.2">
      <c r="A360" s="26"/>
      <c r="B360" s="26"/>
      <c r="C360" s="26"/>
      <c r="D360" s="30"/>
      <c r="E360" s="30"/>
      <c r="F360" s="30"/>
      <c r="G360" s="30"/>
      <c r="H360" s="26"/>
      <c r="I360" s="26"/>
      <c r="J360" s="26"/>
      <c r="K360" s="26"/>
      <c r="L360" s="26"/>
      <c r="M360" s="26"/>
      <c r="N360" s="26"/>
      <c r="O360" s="26"/>
      <c r="P360" s="26"/>
      <c r="Q360" s="26"/>
      <c r="R360" s="26"/>
      <c r="S360" s="26"/>
      <c r="T360" s="26"/>
      <c r="U360" s="26"/>
      <c r="V360" s="26"/>
      <c r="W360" s="26"/>
      <c r="X360" s="26"/>
      <c r="Y360" s="26"/>
      <c r="Z360" s="26"/>
    </row>
    <row r="361" spans="1:26" x14ac:dyDescent="0.2">
      <c r="A361" s="26"/>
      <c r="B361" s="26"/>
      <c r="C361" s="26"/>
      <c r="D361" s="30"/>
      <c r="E361" s="30"/>
      <c r="F361" s="30"/>
      <c r="G361" s="30"/>
      <c r="H361" s="26"/>
      <c r="I361" s="26"/>
      <c r="J361" s="26"/>
      <c r="K361" s="26"/>
      <c r="L361" s="26"/>
      <c r="M361" s="26"/>
      <c r="N361" s="26"/>
      <c r="O361" s="26"/>
      <c r="P361" s="26"/>
      <c r="Q361" s="26"/>
      <c r="R361" s="26"/>
      <c r="S361" s="26"/>
      <c r="T361" s="26"/>
      <c r="U361" s="26"/>
      <c r="V361" s="26"/>
      <c r="W361" s="26"/>
      <c r="X361" s="26"/>
      <c r="Y361" s="26"/>
      <c r="Z361" s="26"/>
    </row>
    <row r="362" spans="1:26" x14ac:dyDescent="0.2">
      <c r="A362" s="26"/>
      <c r="B362" s="26"/>
      <c r="C362" s="26"/>
      <c r="D362" s="30"/>
      <c r="E362" s="30"/>
      <c r="F362" s="30"/>
      <c r="G362" s="30"/>
      <c r="H362" s="26"/>
      <c r="I362" s="26"/>
      <c r="J362" s="26"/>
      <c r="K362" s="26"/>
      <c r="L362" s="26"/>
      <c r="M362" s="26"/>
      <c r="N362" s="26"/>
      <c r="O362" s="26"/>
      <c r="P362" s="26"/>
      <c r="Q362" s="26"/>
      <c r="R362" s="26"/>
      <c r="S362" s="26"/>
      <c r="T362" s="26"/>
      <c r="U362" s="26"/>
      <c r="V362" s="26"/>
      <c r="W362" s="26"/>
      <c r="X362" s="26"/>
      <c r="Y362" s="26"/>
      <c r="Z362" s="26"/>
    </row>
    <row r="363" spans="1:26" x14ac:dyDescent="0.2">
      <c r="A363" s="26"/>
      <c r="B363" s="26"/>
      <c r="C363" s="26"/>
      <c r="D363" s="30"/>
      <c r="E363" s="30"/>
      <c r="F363" s="30"/>
      <c r="G363" s="30"/>
      <c r="H363" s="26"/>
      <c r="I363" s="26"/>
      <c r="J363" s="26"/>
      <c r="K363" s="26"/>
      <c r="L363" s="26"/>
      <c r="M363" s="26"/>
      <c r="N363" s="26"/>
      <c r="O363" s="26"/>
      <c r="P363" s="26"/>
      <c r="Q363" s="26"/>
      <c r="R363" s="26"/>
      <c r="S363" s="26"/>
      <c r="T363" s="26"/>
      <c r="U363" s="26"/>
      <c r="V363" s="26"/>
      <c r="W363" s="26"/>
      <c r="X363" s="26"/>
      <c r="Y363" s="26"/>
      <c r="Z363" s="26"/>
    </row>
    <row r="364" spans="1:26" x14ac:dyDescent="0.2">
      <c r="A364" s="26"/>
      <c r="B364" s="26"/>
      <c r="C364" s="26"/>
      <c r="D364" s="30"/>
      <c r="E364" s="30"/>
      <c r="F364" s="30"/>
      <c r="G364" s="30"/>
      <c r="H364" s="26"/>
      <c r="I364" s="26"/>
      <c r="J364" s="26"/>
      <c r="K364" s="26"/>
      <c r="L364" s="26"/>
      <c r="M364" s="26"/>
      <c r="N364" s="26"/>
      <c r="O364" s="26"/>
      <c r="P364" s="26"/>
      <c r="Q364" s="26"/>
      <c r="R364" s="26"/>
      <c r="S364" s="26"/>
      <c r="T364" s="26"/>
      <c r="U364" s="26"/>
      <c r="V364" s="26"/>
      <c r="W364" s="26"/>
      <c r="X364" s="26"/>
      <c r="Y364" s="26"/>
      <c r="Z364" s="26"/>
    </row>
    <row r="365" spans="1:26" x14ac:dyDescent="0.2">
      <c r="A365" s="26"/>
      <c r="B365" s="26"/>
      <c r="C365" s="26"/>
      <c r="D365" s="30"/>
      <c r="E365" s="30"/>
      <c r="F365" s="30"/>
      <c r="G365" s="30"/>
      <c r="H365" s="26"/>
      <c r="I365" s="26"/>
      <c r="J365" s="26"/>
      <c r="K365" s="26"/>
      <c r="L365" s="26"/>
      <c r="M365" s="26"/>
      <c r="N365" s="26"/>
      <c r="O365" s="26"/>
      <c r="P365" s="26"/>
      <c r="Q365" s="26"/>
      <c r="R365" s="26"/>
      <c r="S365" s="26"/>
      <c r="T365" s="26"/>
      <c r="U365" s="26"/>
      <c r="V365" s="26"/>
      <c r="W365" s="26"/>
      <c r="X365" s="26"/>
      <c r="Y365" s="26"/>
      <c r="Z365" s="26"/>
    </row>
    <row r="366" spans="1:26" x14ac:dyDescent="0.2">
      <c r="A366" s="26"/>
      <c r="B366" s="26"/>
      <c r="C366" s="26"/>
      <c r="D366" s="30"/>
      <c r="E366" s="30"/>
      <c r="F366" s="30"/>
      <c r="G366" s="30"/>
      <c r="H366" s="26"/>
      <c r="I366" s="26"/>
      <c r="J366" s="26"/>
      <c r="K366" s="26"/>
      <c r="L366" s="26"/>
      <c r="M366" s="26"/>
      <c r="N366" s="26"/>
      <c r="O366" s="26"/>
      <c r="P366" s="26"/>
      <c r="Q366" s="26"/>
      <c r="R366" s="26"/>
      <c r="S366" s="26"/>
      <c r="T366" s="26"/>
      <c r="U366" s="26"/>
      <c r="V366" s="26"/>
      <c r="W366" s="26"/>
      <c r="X366" s="26"/>
      <c r="Y366" s="26"/>
      <c r="Z366" s="26"/>
    </row>
    <row r="367" spans="1:26" x14ac:dyDescent="0.2">
      <c r="A367" s="26"/>
      <c r="B367" s="26"/>
      <c r="C367" s="26"/>
      <c r="D367" s="30"/>
      <c r="E367" s="30"/>
      <c r="F367" s="30"/>
      <c r="G367" s="30"/>
      <c r="H367" s="26"/>
      <c r="I367" s="26"/>
      <c r="J367" s="26"/>
      <c r="K367" s="26"/>
      <c r="L367" s="26"/>
      <c r="M367" s="26"/>
      <c r="N367" s="26"/>
      <c r="O367" s="26"/>
      <c r="P367" s="26"/>
      <c r="Q367" s="26"/>
      <c r="R367" s="26"/>
      <c r="S367" s="26"/>
      <c r="T367" s="26"/>
      <c r="U367" s="26"/>
      <c r="V367" s="26"/>
      <c r="W367" s="26"/>
      <c r="X367" s="26"/>
      <c r="Y367" s="26"/>
      <c r="Z367" s="26"/>
    </row>
    <row r="368" spans="1:26" x14ac:dyDescent="0.2">
      <c r="A368" s="26"/>
      <c r="B368" s="26"/>
      <c r="C368" s="26"/>
      <c r="D368" s="30"/>
      <c r="E368" s="30"/>
      <c r="F368" s="30"/>
      <c r="G368" s="30"/>
      <c r="H368" s="26"/>
      <c r="I368" s="26"/>
      <c r="J368" s="26"/>
      <c r="K368" s="26"/>
      <c r="L368" s="26"/>
      <c r="M368" s="26"/>
      <c r="N368" s="26"/>
      <c r="O368" s="26"/>
      <c r="P368" s="26"/>
      <c r="Q368" s="26"/>
      <c r="R368" s="26"/>
      <c r="S368" s="26"/>
      <c r="T368" s="26"/>
      <c r="U368" s="26"/>
      <c r="V368" s="26"/>
      <c r="W368" s="26"/>
      <c r="X368" s="26"/>
      <c r="Y368" s="26"/>
      <c r="Z368" s="26"/>
    </row>
    <row r="369" spans="1:26" x14ac:dyDescent="0.2">
      <c r="A369" s="26"/>
      <c r="B369" s="26"/>
      <c r="C369" s="26"/>
      <c r="D369" s="30"/>
      <c r="E369" s="30"/>
      <c r="F369" s="30"/>
      <c r="G369" s="30"/>
      <c r="H369" s="26"/>
      <c r="I369" s="26"/>
      <c r="J369" s="26"/>
      <c r="K369" s="26"/>
      <c r="L369" s="26"/>
      <c r="M369" s="26"/>
      <c r="N369" s="26"/>
      <c r="O369" s="26"/>
      <c r="P369" s="26"/>
      <c r="Q369" s="26"/>
      <c r="R369" s="26"/>
      <c r="S369" s="26"/>
      <c r="T369" s="26"/>
      <c r="U369" s="26"/>
      <c r="V369" s="26"/>
      <c r="W369" s="26"/>
      <c r="X369" s="26"/>
      <c r="Y369" s="26"/>
      <c r="Z369" s="26"/>
    </row>
    <row r="370" spans="1:26" x14ac:dyDescent="0.2">
      <c r="A370" s="26"/>
      <c r="B370" s="26"/>
      <c r="C370" s="26"/>
      <c r="D370" s="30"/>
      <c r="E370" s="30"/>
      <c r="F370" s="30"/>
      <c r="G370" s="30"/>
      <c r="H370" s="26"/>
      <c r="I370" s="26"/>
      <c r="J370" s="26"/>
      <c r="K370" s="26"/>
      <c r="L370" s="26"/>
      <c r="M370" s="26"/>
      <c r="N370" s="26"/>
      <c r="O370" s="26"/>
      <c r="P370" s="26"/>
      <c r="Q370" s="26"/>
      <c r="R370" s="26"/>
      <c r="S370" s="26"/>
      <c r="T370" s="26"/>
      <c r="U370" s="26"/>
      <c r="V370" s="26"/>
      <c r="W370" s="26"/>
      <c r="X370" s="26"/>
      <c r="Y370" s="26"/>
      <c r="Z370" s="26"/>
    </row>
    <row r="371" spans="1:26" x14ac:dyDescent="0.2">
      <c r="A371" s="26"/>
      <c r="B371" s="26"/>
      <c r="C371" s="26"/>
      <c r="D371" s="30"/>
      <c r="E371" s="30"/>
      <c r="F371" s="30"/>
      <c r="G371" s="30"/>
      <c r="H371" s="26"/>
      <c r="I371" s="26"/>
      <c r="J371" s="26"/>
      <c r="K371" s="26"/>
      <c r="L371" s="26"/>
      <c r="M371" s="26"/>
      <c r="N371" s="26"/>
      <c r="O371" s="26"/>
      <c r="P371" s="26"/>
      <c r="Q371" s="26"/>
      <c r="R371" s="26"/>
      <c r="S371" s="26"/>
      <c r="T371" s="26"/>
      <c r="U371" s="26"/>
      <c r="V371" s="26"/>
      <c r="W371" s="26"/>
      <c r="X371" s="26"/>
      <c r="Y371" s="26"/>
      <c r="Z371" s="26"/>
    </row>
    <row r="372" spans="1:26" x14ac:dyDescent="0.2">
      <c r="A372" s="26"/>
      <c r="B372" s="26"/>
      <c r="C372" s="26"/>
      <c r="D372" s="30"/>
      <c r="E372" s="30"/>
      <c r="F372" s="30"/>
      <c r="G372" s="30"/>
      <c r="H372" s="26"/>
      <c r="I372" s="26"/>
      <c r="J372" s="26"/>
      <c r="K372" s="26"/>
      <c r="L372" s="26"/>
      <c r="M372" s="26"/>
      <c r="N372" s="26"/>
      <c r="O372" s="26"/>
      <c r="P372" s="26"/>
      <c r="Q372" s="26"/>
      <c r="R372" s="26"/>
      <c r="S372" s="26"/>
      <c r="T372" s="26"/>
      <c r="U372" s="26"/>
      <c r="V372" s="26"/>
      <c r="W372" s="26"/>
      <c r="X372" s="26"/>
      <c r="Y372" s="26"/>
      <c r="Z372" s="26"/>
    </row>
    <row r="373" spans="1:26" x14ac:dyDescent="0.2">
      <c r="A373" s="26"/>
      <c r="B373" s="26"/>
      <c r="C373" s="26"/>
      <c r="D373" s="30"/>
      <c r="E373" s="30"/>
      <c r="F373" s="30"/>
      <c r="G373" s="30"/>
      <c r="H373" s="26"/>
      <c r="I373" s="26"/>
      <c r="J373" s="26"/>
      <c r="K373" s="26"/>
      <c r="L373" s="26"/>
      <c r="M373" s="26"/>
      <c r="N373" s="26"/>
      <c r="O373" s="26"/>
      <c r="P373" s="26"/>
      <c r="Q373" s="26"/>
      <c r="R373" s="26"/>
      <c r="S373" s="26"/>
      <c r="T373" s="26"/>
      <c r="U373" s="26"/>
      <c r="V373" s="26"/>
      <c r="W373" s="26"/>
      <c r="X373" s="26"/>
      <c r="Y373" s="26"/>
      <c r="Z373" s="26"/>
    </row>
    <row r="374" spans="1:26" x14ac:dyDescent="0.2">
      <c r="A374" s="26"/>
      <c r="B374" s="26"/>
      <c r="C374" s="26"/>
      <c r="D374" s="30"/>
      <c r="E374" s="30"/>
      <c r="F374" s="30"/>
      <c r="G374" s="30"/>
      <c r="H374" s="26"/>
      <c r="I374" s="26"/>
      <c r="J374" s="26"/>
      <c r="K374" s="26"/>
      <c r="L374" s="26"/>
      <c r="M374" s="26"/>
      <c r="N374" s="26"/>
      <c r="O374" s="26"/>
      <c r="P374" s="26"/>
      <c r="Q374" s="26"/>
      <c r="R374" s="26"/>
      <c r="S374" s="26"/>
      <c r="T374" s="26"/>
      <c r="U374" s="26"/>
      <c r="V374" s="26"/>
      <c r="W374" s="26"/>
      <c r="X374" s="26"/>
      <c r="Y374" s="26"/>
      <c r="Z374" s="26"/>
    </row>
    <row r="375" spans="1:26" x14ac:dyDescent="0.2">
      <c r="A375" s="26"/>
      <c r="B375" s="26"/>
      <c r="C375" s="26"/>
      <c r="D375" s="30"/>
      <c r="E375" s="30"/>
      <c r="F375" s="30"/>
      <c r="G375" s="30"/>
      <c r="H375" s="26"/>
      <c r="I375" s="26"/>
      <c r="J375" s="26"/>
      <c r="K375" s="26"/>
      <c r="L375" s="26"/>
      <c r="M375" s="26"/>
      <c r="N375" s="26"/>
      <c r="O375" s="26"/>
      <c r="P375" s="26"/>
      <c r="Q375" s="26"/>
      <c r="R375" s="26"/>
      <c r="S375" s="26"/>
      <c r="T375" s="26"/>
      <c r="U375" s="26"/>
      <c r="V375" s="26"/>
      <c r="W375" s="26"/>
      <c r="X375" s="26"/>
      <c r="Y375" s="26"/>
      <c r="Z375" s="26"/>
    </row>
    <row r="376" spans="1:26" x14ac:dyDescent="0.2">
      <c r="A376" s="26"/>
      <c r="B376" s="26"/>
      <c r="C376" s="26"/>
      <c r="D376" s="30"/>
      <c r="E376" s="30"/>
      <c r="F376" s="30"/>
      <c r="G376" s="30"/>
      <c r="H376" s="26"/>
      <c r="I376" s="26"/>
      <c r="J376" s="26"/>
      <c r="K376" s="26"/>
      <c r="L376" s="26"/>
      <c r="M376" s="26"/>
      <c r="N376" s="26"/>
      <c r="O376" s="26"/>
      <c r="P376" s="26"/>
      <c r="Q376" s="26"/>
      <c r="R376" s="26"/>
      <c r="S376" s="26"/>
      <c r="T376" s="26"/>
      <c r="U376" s="26"/>
      <c r="V376" s="26"/>
      <c r="W376" s="26"/>
      <c r="X376" s="26"/>
      <c r="Y376" s="26"/>
      <c r="Z376" s="26"/>
    </row>
    <row r="377" spans="1:26" x14ac:dyDescent="0.2">
      <c r="A377" s="26"/>
      <c r="B377" s="26"/>
      <c r="C377" s="26"/>
      <c r="D377" s="30"/>
      <c r="E377" s="30"/>
      <c r="F377" s="30"/>
      <c r="G377" s="30"/>
      <c r="H377" s="26"/>
      <c r="I377" s="26"/>
      <c r="J377" s="26"/>
      <c r="K377" s="26"/>
      <c r="L377" s="26"/>
      <c r="M377" s="26"/>
      <c r="N377" s="26"/>
      <c r="O377" s="26"/>
      <c r="P377" s="26"/>
      <c r="Q377" s="26"/>
      <c r="R377" s="26"/>
      <c r="S377" s="26"/>
      <c r="T377" s="26"/>
      <c r="U377" s="26"/>
      <c r="V377" s="26"/>
      <c r="W377" s="26"/>
      <c r="X377" s="26"/>
      <c r="Y377" s="26"/>
      <c r="Z377" s="26"/>
    </row>
    <row r="378" spans="1:26" x14ac:dyDescent="0.2">
      <c r="A378" s="26"/>
      <c r="B378" s="26"/>
      <c r="C378" s="26"/>
      <c r="D378" s="30"/>
      <c r="E378" s="30"/>
      <c r="F378" s="30"/>
      <c r="G378" s="30"/>
      <c r="H378" s="26"/>
      <c r="I378" s="26"/>
      <c r="J378" s="26"/>
      <c r="K378" s="26"/>
      <c r="L378" s="26"/>
      <c r="M378" s="26"/>
      <c r="N378" s="26"/>
      <c r="O378" s="26"/>
      <c r="P378" s="26"/>
      <c r="Q378" s="26"/>
      <c r="R378" s="26"/>
      <c r="S378" s="26"/>
      <c r="T378" s="26"/>
      <c r="U378" s="26"/>
      <c r="V378" s="26"/>
      <c r="W378" s="26"/>
      <c r="X378" s="26"/>
      <c r="Y378" s="26"/>
      <c r="Z378" s="26"/>
    </row>
    <row r="379" spans="1:26" x14ac:dyDescent="0.2">
      <c r="A379" s="26"/>
      <c r="B379" s="26"/>
      <c r="C379" s="26"/>
      <c r="D379" s="30"/>
      <c r="E379" s="30"/>
      <c r="F379" s="30"/>
      <c r="G379" s="30"/>
      <c r="H379" s="26"/>
      <c r="I379" s="26"/>
      <c r="J379" s="26"/>
      <c r="K379" s="26"/>
      <c r="L379" s="26"/>
      <c r="M379" s="26"/>
      <c r="N379" s="26"/>
      <c r="O379" s="26"/>
      <c r="P379" s="26"/>
      <c r="Q379" s="26"/>
      <c r="R379" s="26"/>
      <c r="S379" s="26"/>
      <c r="T379" s="26"/>
      <c r="U379" s="26"/>
      <c r="V379" s="26"/>
      <c r="W379" s="26"/>
      <c r="X379" s="26"/>
      <c r="Y379" s="26"/>
      <c r="Z379" s="26"/>
    </row>
    <row r="380" spans="1:26" x14ac:dyDescent="0.2">
      <c r="A380" s="26"/>
      <c r="B380" s="26"/>
      <c r="C380" s="26"/>
      <c r="D380" s="30"/>
      <c r="E380" s="30"/>
      <c r="F380" s="30"/>
      <c r="G380" s="30"/>
      <c r="H380" s="26"/>
      <c r="I380" s="26"/>
      <c r="J380" s="26"/>
      <c r="K380" s="26"/>
      <c r="L380" s="26"/>
      <c r="M380" s="26"/>
      <c r="N380" s="26"/>
      <c r="O380" s="26"/>
      <c r="P380" s="26"/>
      <c r="Q380" s="26"/>
      <c r="R380" s="26"/>
      <c r="S380" s="26"/>
      <c r="T380" s="26"/>
      <c r="U380" s="26"/>
      <c r="V380" s="26"/>
      <c r="W380" s="26"/>
      <c r="X380" s="26"/>
      <c r="Y380" s="26"/>
      <c r="Z380" s="26"/>
    </row>
    <row r="381" spans="1:26" x14ac:dyDescent="0.2">
      <c r="A381" s="26"/>
      <c r="B381" s="26"/>
      <c r="C381" s="26"/>
      <c r="D381" s="30"/>
      <c r="E381" s="30"/>
      <c r="F381" s="30"/>
      <c r="G381" s="30"/>
      <c r="H381" s="26"/>
      <c r="I381" s="26"/>
      <c r="J381" s="26"/>
      <c r="K381" s="26"/>
      <c r="L381" s="26"/>
      <c r="M381" s="26"/>
      <c r="N381" s="26"/>
      <c r="O381" s="26"/>
      <c r="P381" s="26"/>
      <c r="Q381" s="26"/>
      <c r="R381" s="26"/>
      <c r="S381" s="26"/>
      <c r="T381" s="26"/>
      <c r="U381" s="26"/>
      <c r="V381" s="26"/>
      <c r="W381" s="26"/>
      <c r="X381" s="26"/>
      <c r="Y381" s="26"/>
      <c r="Z381" s="26"/>
    </row>
    <row r="382" spans="1:26" x14ac:dyDescent="0.2">
      <c r="A382" s="26"/>
      <c r="B382" s="26"/>
      <c r="C382" s="26"/>
      <c r="D382" s="30"/>
      <c r="E382" s="30"/>
      <c r="F382" s="30"/>
      <c r="G382" s="30"/>
      <c r="H382" s="26"/>
      <c r="I382" s="26"/>
      <c r="J382" s="26"/>
      <c r="K382" s="26"/>
      <c r="L382" s="26"/>
      <c r="M382" s="26"/>
      <c r="N382" s="26"/>
      <c r="O382" s="26"/>
      <c r="P382" s="26"/>
      <c r="Q382" s="26"/>
      <c r="R382" s="26"/>
      <c r="S382" s="26"/>
      <c r="T382" s="26"/>
      <c r="U382" s="26"/>
      <c r="V382" s="26"/>
      <c r="W382" s="26"/>
      <c r="X382" s="26"/>
      <c r="Y382" s="26"/>
      <c r="Z382" s="26"/>
    </row>
    <row r="383" spans="1:26" x14ac:dyDescent="0.2">
      <c r="A383" s="26"/>
      <c r="B383" s="26"/>
      <c r="C383" s="26"/>
      <c r="D383" s="30"/>
      <c r="E383" s="30"/>
      <c r="F383" s="30"/>
      <c r="G383" s="30"/>
      <c r="H383" s="26"/>
      <c r="I383" s="26"/>
      <c r="J383" s="26"/>
      <c r="K383" s="26"/>
      <c r="L383" s="26"/>
      <c r="M383" s="26"/>
      <c r="N383" s="26"/>
      <c r="O383" s="26"/>
      <c r="P383" s="26"/>
      <c r="Q383" s="26"/>
      <c r="R383" s="26"/>
      <c r="S383" s="26"/>
      <c r="T383" s="26"/>
      <c r="U383" s="26"/>
      <c r="V383" s="26"/>
      <c r="W383" s="26"/>
      <c r="X383" s="26"/>
      <c r="Y383" s="26"/>
      <c r="Z383" s="26"/>
    </row>
    <row r="384" spans="1:26" x14ac:dyDescent="0.2">
      <c r="A384" s="26"/>
      <c r="B384" s="26"/>
      <c r="C384" s="26"/>
      <c r="D384" s="30"/>
      <c r="E384" s="30"/>
      <c r="F384" s="30"/>
      <c r="G384" s="30"/>
      <c r="H384" s="26"/>
      <c r="I384" s="26"/>
      <c r="J384" s="26"/>
      <c r="K384" s="26"/>
      <c r="L384" s="26"/>
      <c r="M384" s="26"/>
      <c r="N384" s="26"/>
      <c r="O384" s="26"/>
      <c r="P384" s="26"/>
      <c r="Q384" s="26"/>
      <c r="R384" s="26"/>
      <c r="S384" s="26"/>
      <c r="T384" s="26"/>
      <c r="U384" s="26"/>
      <c r="V384" s="26"/>
      <c r="W384" s="26"/>
      <c r="X384" s="26"/>
      <c r="Y384" s="26"/>
      <c r="Z384" s="26"/>
    </row>
    <row r="385" spans="1:26" x14ac:dyDescent="0.2">
      <c r="A385" s="26"/>
      <c r="B385" s="26"/>
      <c r="C385" s="26"/>
      <c r="D385" s="30"/>
      <c r="E385" s="30"/>
      <c r="F385" s="30"/>
      <c r="G385" s="30"/>
      <c r="H385" s="26"/>
      <c r="I385" s="26"/>
      <c r="J385" s="26"/>
      <c r="K385" s="26"/>
      <c r="L385" s="26"/>
      <c r="M385" s="26"/>
      <c r="N385" s="26"/>
      <c r="O385" s="26"/>
      <c r="P385" s="26"/>
      <c r="Q385" s="26"/>
      <c r="R385" s="26"/>
      <c r="S385" s="26"/>
      <c r="T385" s="26"/>
      <c r="U385" s="26"/>
      <c r="V385" s="26"/>
      <c r="W385" s="26"/>
      <c r="X385" s="26"/>
      <c r="Y385" s="26"/>
      <c r="Z385" s="26"/>
    </row>
    <row r="386" spans="1:26" x14ac:dyDescent="0.2">
      <c r="A386" s="26"/>
      <c r="B386" s="26"/>
      <c r="C386" s="26"/>
      <c r="D386" s="30"/>
      <c r="E386" s="30"/>
      <c r="F386" s="30"/>
      <c r="G386" s="30"/>
      <c r="H386" s="26"/>
      <c r="I386" s="26"/>
      <c r="J386" s="26"/>
      <c r="K386" s="26"/>
      <c r="L386" s="26"/>
      <c r="M386" s="26"/>
      <c r="N386" s="26"/>
      <c r="O386" s="26"/>
      <c r="P386" s="26"/>
      <c r="Q386" s="26"/>
      <c r="R386" s="26"/>
      <c r="S386" s="26"/>
      <c r="T386" s="26"/>
      <c r="U386" s="26"/>
      <c r="V386" s="26"/>
      <c r="W386" s="26"/>
      <c r="X386" s="26"/>
      <c r="Y386" s="26"/>
      <c r="Z386" s="26"/>
    </row>
    <row r="387" spans="1:26" x14ac:dyDescent="0.2">
      <c r="A387" s="26"/>
      <c r="B387" s="26"/>
      <c r="C387" s="26"/>
      <c r="D387" s="30"/>
      <c r="E387" s="30"/>
      <c r="F387" s="30"/>
      <c r="G387" s="30"/>
      <c r="H387" s="26"/>
      <c r="I387" s="26"/>
      <c r="J387" s="26"/>
      <c r="K387" s="26"/>
      <c r="L387" s="26"/>
      <c r="M387" s="26"/>
      <c r="N387" s="26"/>
      <c r="O387" s="26"/>
      <c r="P387" s="26"/>
      <c r="Q387" s="26"/>
      <c r="R387" s="26"/>
      <c r="S387" s="26"/>
      <c r="T387" s="26"/>
      <c r="U387" s="26"/>
      <c r="V387" s="26"/>
      <c r="W387" s="26"/>
      <c r="X387" s="26"/>
      <c r="Y387" s="26"/>
      <c r="Z387" s="26"/>
    </row>
    <row r="388" spans="1:26" x14ac:dyDescent="0.2">
      <c r="A388" s="26"/>
      <c r="B388" s="26"/>
      <c r="C388" s="26"/>
      <c r="D388" s="30"/>
      <c r="E388" s="30"/>
      <c r="F388" s="30"/>
      <c r="G388" s="30"/>
      <c r="H388" s="26"/>
      <c r="I388" s="26"/>
      <c r="J388" s="26"/>
      <c r="K388" s="26"/>
      <c r="L388" s="26"/>
      <c r="M388" s="26"/>
      <c r="N388" s="26"/>
      <c r="O388" s="26"/>
      <c r="P388" s="26"/>
      <c r="Q388" s="26"/>
      <c r="R388" s="26"/>
      <c r="S388" s="26"/>
      <c r="T388" s="26"/>
      <c r="U388" s="26"/>
      <c r="V388" s="26"/>
      <c r="W388" s="26"/>
      <c r="X388" s="26"/>
      <c r="Y388" s="26"/>
      <c r="Z388" s="26"/>
    </row>
    <row r="389" spans="1:26" x14ac:dyDescent="0.2">
      <c r="A389" s="26"/>
      <c r="B389" s="26"/>
      <c r="C389" s="26"/>
      <c r="D389" s="30"/>
      <c r="E389" s="30"/>
      <c r="F389" s="30"/>
      <c r="G389" s="30"/>
      <c r="H389" s="26"/>
      <c r="I389" s="26"/>
      <c r="J389" s="26"/>
      <c r="K389" s="26"/>
      <c r="L389" s="26"/>
      <c r="M389" s="26"/>
      <c r="N389" s="26"/>
      <c r="O389" s="26"/>
      <c r="P389" s="26"/>
      <c r="Q389" s="26"/>
      <c r="R389" s="26"/>
      <c r="S389" s="26"/>
      <c r="T389" s="26"/>
      <c r="U389" s="26"/>
      <c r="V389" s="26"/>
      <c r="W389" s="26"/>
      <c r="X389" s="26"/>
      <c r="Y389" s="26"/>
      <c r="Z389" s="26"/>
    </row>
    <row r="390" spans="1:26" x14ac:dyDescent="0.2">
      <c r="A390" s="26"/>
      <c r="B390" s="26"/>
      <c r="C390" s="26"/>
      <c r="D390" s="30"/>
      <c r="E390" s="30"/>
      <c r="F390" s="30"/>
      <c r="G390" s="30"/>
      <c r="H390" s="26"/>
      <c r="I390" s="26"/>
      <c r="J390" s="26"/>
      <c r="K390" s="26"/>
      <c r="L390" s="26"/>
      <c r="M390" s="26"/>
      <c r="N390" s="26"/>
      <c r="O390" s="26"/>
      <c r="P390" s="26"/>
      <c r="Q390" s="26"/>
      <c r="R390" s="26"/>
      <c r="S390" s="26"/>
      <c r="T390" s="26"/>
      <c r="U390" s="26"/>
      <c r="V390" s="26"/>
      <c r="W390" s="26"/>
      <c r="X390" s="26"/>
      <c r="Y390" s="26"/>
      <c r="Z390" s="26"/>
    </row>
    <row r="391" spans="1:26" x14ac:dyDescent="0.2">
      <c r="A391" s="26"/>
      <c r="B391" s="26"/>
      <c r="C391" s="26"/>
      <c r="D391" s="30"/>
      <c r="E391" s="30"/>
      <c r="F391" s="30"/>
      <c r="G391" s="30"/>
      <c r="H391" s="26"/>
      <c r="I391" s="26"/>
      <c r="J391" s="26"/>
      <c r="K391" s="26"/>
      <c r="L391" s="26"/>
      <c r="M391" s="26"/>
      <c r="N391" s="26"/>
      <c r="O391" s="26"/>
      <c r="P391" s="26"/>
      <c r="Q391" s="26"/>
      <c r="R391" s="26"/>
      <c r="S391" s="26"/>
      <c r="T391" s="26"/>
      <c r="U391" s="26"/>
      <c r="V391" s="26"/>
      <c r="W391" s="26"/>
      <c r="X391" s="26"/>
      <c r="Y391" s="26"/>
      <c r="Z391" s="26"/>
    </row>
    <row r="392" spans="1:26" x14ac:dyDescent="0.2">
      <c r="A392" s="26"/>
      <c r="B392" s="26"/>
      <c r="C392" s="26"/>
      <c r="D392" s="30"/>
      <c r="E392" s="30"/>
      <c r="F392" s="30"/>
      <c r="G392" s="30"/>
      <c r="H392" s="26"/>
      <c r="I392" s="26"/>
      <c r="J392" s="26"/>
      <c r="K392" s="26"/>
      <c r="L392" s="26"/>
      <c r="M392" s="26"/>
      <c r="N392" s="26"/>
      <c r="O392" s="26"/>
      <c r="P392" s="26"/>
      <c r="Q392" s="26"/>
      <c r="R392" s="26"/>
      <c r="S392" s="26"/>
      <c r="T392" s="26"/>
      <c r="U392" s="26"/>
      <c r="V392" s="26"/>
      <c r="W392" s="26"/>
      <c r="X392" s="26"/>
      <c r="Y392" s="26"/>
      <c r="Z392" s="26"/>
    </row>
    <row r="393" spans="1:26" x14ac:dyDescent="0.2">
      <c r="A393" s="26"/>
      <c r="B393" s="26"/>
      <c r="C393" s="26"/>
      <c r="D393" s="30"/>
      <c r="E393" s="30"/>
      <c r="F393" s="30"/>
      <c r="G393" s="30"/>
      <c r="H393" s="26"/>
      <c r="I393" s="26"/>
      <c r="J393" s="26"/>
      <c r="K393" s="26"/>
      <c r="L393" s="26"/>
      <c r="M393" s="26"/>
      <c r="N393" s="26"/>
      <c r="O393" s="26"/>
      <c r="P393" s="26"/>
      <c r="Q393" s="26"/>
      <c r="R393" s="26"/>
      <c r="S393" s="26"/>
      <c r="T393" s="26"/>
      <c r="U393" s="26"/>
      <c r="V393" s="26"/>
      <c r="W393" s="26"/>
      <c r="X393" s="26"/>
      <c r="Y393" s="26"/>
      <c r="Z393" s="26"/>
    </row>
    <row r="394" spans="1:26" x14ac:dyDescent="0.2">
      <c r="A394" s="26"/>
      <c r="B394" s="26"/>
      <c r="C394" s="26"/>
      <c r="D394" s="30"/>
      <c r="E394" s="30"/>
      <c r="F394" s="30"/>
      <c r="G394" s="30"/>
      <c r="H394" s="26"/>
      <c r="I394" s="26"/>
      <c r="J394" s="26"/>
      <c r="K394" s="26"/>
      <c r="L394" s="26"/>
      <c r="M394" s="26"/>
      <c r="N394" s="26"/>
      <c r="O394" s="26"/>
      <c r="P394" s="26"/>
      <c r="Q394" s="26"/>
      <c r="R394" s="26"/>
      <c r="S394" s="26"/>
      <c r="T394" s="26"/>
      <c r="U394" s="26"/>
      <c r="V394" s="26"/>
      <c r="W394" s="26"/>
      <c r="X394" s="26"/>
      <c r="Y394" s="26"/>
      <c r="Z394" s="26"/>
    </row>
    <row r="395" spans="1:26" x14ac:dyDescent="0.2">
      <c r="A395" s="26"/>
      <c r="B395" s="26"/>
      <c r="C395" s="26"/>
      <c r="D395" s="30"/>
      <c r="E395" s="30"/>
      <c r="F395" s="30"/>
      <c r="G395" s="30"/>
      <c r="H395" s="26"/>
      <c r="I395" s="26"/>
      <c r="J395" s="26"/>
      <c r="K395" s="26"/>
      <c r="L395" s="26"/>
      <c r="M395" s="26"/>
      <c r="N395" s="26"/>
      <c r="O395" s="26"/>
      <c r="P395" s="26"/>
      <c r="Q395" s="26"/>
      <c r="R395" s="26"/>
      <c r="S395" s="26"/>
      <c r="T395" s="26"/>
      <c r="U395" s="26"/>
      <c r="V395" s="26"/>
      <c r="W395" s="26"/>
      <c r="X395" s="26"/>
      <c r="Y395" s="26"/>
      <c r="Z395" s="26"/>
    </row>
    <row r="396" spans="1:26" x14ac:dyDescent="0.2">
      <c r="A396" s="26"/>
      <c r="B396" s="26"/>
      <c r="C396" s="26"/>
      <c r="D396" s="30"/>
      <c r="E396" s="30"/>
      <c r="F396" s="30"/>
      <c r="G396" s="30"/>
      <c r="H396" s="26"/>
      <c r="I396" s="26"/>
      <c r="J396" s="26"/>
      <c r="K396" s="26"/>
      <c r="L396" s="26"/>
      <c r="M396" s="26"/>
      <c r="N396" s="26"/>
      <c r="O396" s="26"/>
      <c r="P396" s="26"/>
      <c r="Q396" s="26"/>
      <c r="R396" s="26"/>
      <c r="S396" s="26"/>
      <c r="T396" s="26"/>
      <c r="U396" s="26"/>
      <c r="V396" s="26"/>
      <c r="W396" s="26"/>
      <c r="X396" s="26"/>
      <c r="Y396" s="26"/>
      <c r="Z396" s="26"/>
    </row>
    <row r="397" spans="1:26" x14ac:dyDescent="0.2">
      <c r="A397" s="26"/>
      <c r="B397" s="26"/>
      <c r="C397" s="26"/>
      <c r="D397" s="30"/>
      <c r="E397" s="30"/>
      <c r="F397" s="30"/>
      <c r="G397" s="30"/>
      <c r="H397" s="26"/>
      <c r="I397" s="26"/>
      <c r="J397" s="26"/>
      <c r="K397" s="26"/>
      <c r="L397" s="26"/>
      <c r="M397" s="26"/>
      <c r="N397" s="26"/>
      <c r="O397" s="26"/>
      <c r="P397" s="26"/>
      <c r="Q397" s="26"/>
      <c r="R397" s="26"/>
      <c r="S397" s="26"/>
      <c r="T397" s="26"/>
      <c r="U397" s="26"/>
      <c r="V397" s="26"/>
      <c r="W397" s="26"/>
      <c r="X397" s="26"/>
      <c r="Y397" s="26"/>
      <c r="Z397" s="26"/>
    </row>
    <row r="398" spans="1:26" x14ac:dyDescent="0.2">
      <c r="A398" s="26"/>
      <c r="B398" s="26"/>
      <c r="C398" s="26"/>
      <c r="D398" s="30"/>
      <c r="E398" s="30"/>
      <c r="F398" s="30"/>
      <c r="G398" s="30"/>
      <c r="H398" s="26"/>
      <c r="I398" s="26"/>
      <c r="J398" s="26"/>
      <c r="K398" s="26"/>
      <c r="L398" s="26"/>
      <c r="M398" s="26"/>
      <c r="N398" s="26"/>
      <c r="O398" s="26"/>
      <c r="P398" s="26"/>
      <c r="Q398" s="26"/>
      <c r="R398" s="26"/>
      <c r="S398" s="26"/>
      <c r="T398" s="26"/>
      <c r="U398" s="26"/>
      <c r="V398" s="26"/>
      <c r="W398" s="26"/>
      <c r="X398" s="26"/>
      <c r="Y398" s="26"/>
      <c r="Z398" s="26"/>
    </row>
    <row r="399" spans="1:26" x14ac:dyDescent="0.2">
      <c r="A399" s="26"/>
      <c r="B399" s="26"/>
      <c r="C399" s="26"/>
      <c r="D399" s="30"/>
      <c r="E399" s="30"/>
      <c r="F399" s="30"/>
      <c r="G399" s="30"/>
      <c r="H399" s="26"/>
      <c r="I399" s="26"/>
      <c r="J399" s="26"/>
      <c r="K399" s="26"/>
      <c r="L399" s="26"/>
      <c r="M399" s="26"/>
      <c r="N399" s="26"/>
      <c r="O399" s="26"/>
      <c r="P399" s="26"/>
      <c r="Q399" s="26"/>
      <c r="R399" s="26"/>
      <c r="S399" s="26"/>
      <c r="T399" s="26"/>
      <c r="U399" s="26"/>
      <c r="V399" s="26"/>
      <c r="W399" s="26"/>
      <c r="X399" s="26"/>
      <c r="Y399" s="26"/>
      <c r="Z399" s="26"/>
    </row>
    <row r="400" spans="1:26" x14ac:dyDescent="0.2">
      <c r="A400" s="26"/>
      <c r="B400" s="26"/>
      <c r="C400" s="26"/>
      <c r="D400" s="30"/>
      <c r="E400" s="30"/>
      <c r="F400" s="30"/>
      <c r="G400" s="30"/>
      <c r="H400" s="26"/>
      <c r="I400" s="26"/>
      <c r="J400" s="26"/>
      <c r="K400" s="26"/>
      <c r="L400" s="26"/>
      <c r="M400" s="26"/>
      <c r="N400" s="26"/>
      <c r="O400" s="26"/>
      <c r="P400" s="26"/>
      <c r="Q400" s="26"/>
      <c r="R400" s="26"/>
      <c r="S400" s="26"/>
      <c r="T400" s="26"/>
      <c r="U400" s="26"/>
      <c r="V400" s="26"/>
      <c r="W400" s="26"/>
      <c r="X400" s="26"/>
      <c r="Y400" s="26"/>
      <c r="Z400" s="26"/>
    </row>
    <row r="401" spans="1:26" x14ac:dyDescent="0.2">
      <c r="A401" s="26"/>
      <c r="B401" s="26"/>
      <c r="C401" s="26"/>
      <c r="D401" s="30"/>
      <c r="E401" s="30"/>
      <c r="F401" s="30"/>
      <c r="G401" s="30"/>
      <c r="H401" s="26"/>
      <c r="I401" s="26"/>
      <c r="J401" s="26"/>
      <c r="K401" s="26"/>
      <c r="L401" s="26"/>
      <c r="M401" s="26"/>
      <c r="N401" s="26"/>
      <c r="O401" s="26"/>
      <c r="P401" s="26"/>
      <c r="Q401" s="26"/>
      <c r="R401" s="26"/>
      <c r="S401" s="26"/>
      <c r="T401" s="26"/>
      <c r="U401" s="26"/>
      <c r="V401" s="26"/>
      <c r="W401" s="26"/>
      <c r="X401" s="26"/>
      <c r="Y401" s="26"/>
      <c r="Z401" s="26"/>
    </row>
    <row r="402" spans="1:26" x14ac:dyDescent="0.2">
      <c r="A402" s="26"/>
      <c r="B402" s="26"/>
      <c r="C402" s="26"/>
      <c r="D402" s="30"/>
      <c r="E402" s="30"/>
      <c r="F402" s="30"/>
      <c r="G402" s="30"/>
      <c r="H402" s="26"/>
      <c r="I402" s="26"/>
      <c r="J402" s="26"/>
      <c r="K402" s="26"/>
      <c r="L402" s="26"/>
      <c r="M402" s="26"/>
      <c r="N402" s="26"/>
      <c r="O402" s="26"/>
      <c r="P402" s="26"/>
      <c r="Q402" s="26"/>
      <c r="R402" s="26"/>
      <c r="S402" s="26"/>
      <c r="T402" s="26"/>
      <c r="U402" s="26"/>
      <c r="V402" s="26"/>
      <c r="W402" s="26"/>
      <c r="X402" s="26"/>
      <c r="Y402" s="26"/>
      <c r="Z402" s="26"/>
    </row>
    <row r="403" spans="1:26" x14ac:dyDescent="0.2">
      <c r="A403" s="26"/>
      <c r="B403" s="26"/>
      <c r="C403" s="26"/>
      <c r="D403" s="30"/>
      <c r="E403" s="30"/>
      <c r="F403" s="30"/>
      <c r="G403" s="30"/>
      <c r="H403" s="26"/>
      <c r="I403" s="26"/>
      <c r="J403" s="26"/>
      <c r="K403" s="26"/>
      <c r="L403" s="26"/>
      <c r="M403" s="26"/>
      <c r="N403" s="26"/>
      <c r="O403" s="26"/>
      <c r="P403" s="26"/>
      <c r="Q403" s="26"/>
      <c r="R403" s="26"/>
      <c r="S403" s="26"/>
      <c r="T403" s="26"/>
      <c r="U403" s="26"/>
      <c r="V403" s="26"/>
      <c r="W403" s="26"/>
      <c r="X403" s="26"/>
      <c r="Y403" s="26"/>
      <c r="Z403" s="26"/>
    </row>
    <row r="404" spans="1:26" x14ac:dyDescent="0.2">
      <c r="A404" s="26"/>
      <c r="B404" s="26"/>
      <c r="C404" s="26"/>
      <c r="D404" s="30"/>
      <c r="E404" s="30"/>
      <c r="F404" s="30"/>
      <c r="G404" s="30"/>
      <c r="H404" s="26"/>
      <c r="I404" s="26"/>
      <c r="J404" s="26"/>
      <c r="K404" s="26"/>
      <c r="L404" s="26"/>
      <c r="M404" s="26"/>
      <c r="N404" s="26"/>
      <c r="O404" s="26"/>
      <c r="P404" s="26"/>
      <c r="Q404" s="26"/>
      <c r="R404" s="26"/>
      <c r="S404" s="26"/>
      <c r="T404" s="26"/>
      <c r="U404" s="26"/>
      <c r="V404" s="26"/>
      <c r="W404" s="26"/>
      <c r="X404" s="26"/>
      <c r="Y404" s="26"/>
      <c r="Z404" s="26"/>
    </row>
    <row r="405" spans="1:26" x14ac:dyDescent="0.2">
      <c r="A405" s="26"/>
      <c r="B405" s="26"/>
      <c r="C405" s="26"/>
      <c r="D405" s="30"/>
      <c r="E405" s="30"/>
      <c r="F405" s="30"/>
      <c r="G405" s="30"/>
      <c r="H405" s="26"/>
      <c r="I405" s="26"/>
      <c r="J405" s="26"/>
      <c r="K405" s="26"/>
      <c r="L405" s="26"/>
      <c r="M405" s="26"/>
      <c r="N405" s="26"/>
      <c r="O405" s="26"/>
      <c r="P405" s="26"/>
      <c r="Q405" s="26"/>
      <c r="R405" s="26"/>
      <c r="S405" s="26"/>
      <c r="T405" s="26"/>
      <c r="U405" s="26"/>
      <c r="V405" s="26"/>
      <c r="W405" s="26"/>
      <c r="X405" s="26"/>
      <c r="Y405" s="26"/>
      <c r="Z405" s="26"/>
    </row>
    <row r="406" spans="1:26" x14ac:dyDescent="0.2">
      <c r="A406" s="26"/>
      <c r="B406" s="26"/>
      <c r="C406" s="26"/>
      <c r="D406" s="30"/>
      <c r="E406" s="30"/>
      <c r="F406" s="30"/>
      <c r="G406" s="30"/>
      <c r="H406" s="26"/>
      <c r="I406" s="26"/>
      <c r="J406" s="26"/>
      <c r="K406" s="26"/>
      <c r="L406" s="26"/>
      <c r="M406" s="26"/>
      <c r="N406" s="26"/>
      <c r="O406" s="26"/>
      <c r="P406" s="26"/>
      <c r="Q406" s="26"/>
      <c r="R406" s="26"/>
      <c r="S406" s="26"/>
      <c r="T406" s="26"/>
      <c r="U406" s="26"/>
      <c r="V406" s="26"/>
      <c r="W406" s="26"/>
      <c r="X406" s="26"/>
      <c r="Y406" s="26"/>
      <c r="Z406" s="26"/>
    </row>
    <row r="407" spans="1:26" x14ac:dyDescent="0.2">
      <c r="A407" s="26"/>
      <c r="B407" s="26"/>
      <c r="C407" s="26"/>
      <c r="D407" s="30"/>
      <c r="E407" s="30"/>
      <c r="F407" s="30"/>
      <c r="G407" s="30"/>
      <c r="H407" s="26"/>
      <c r="I407" s="26"/>
      <c r="J407" s="26"/>
      <c r="K407" s="26"/>
      <c r="L407" s="26"/>
      <c r="M407" s="26"/>
      <c r="N407" s="26"/>
      <c r="O407" s="26"/>
      <c r="P407" s="26"/>
      <c r="Q407" s="26"/>
      <c r="R407" s="26"/>
      <c r="S407" s="26"/>
      <c r="T407" s="26"/>
      <c r="U407" s="26"/>
      <c r="V407" s="26"/>
      <c r="W407" s="26"/>
      <c r="X407" s="26"/>
      <c r="Y407" s="26"/>
      <c r="Z407" s="26"/>
    </row>
    <row r="408" spans="1:26" x14ac:dyDescent="0.2">
      <c r="A408" s="26"/>
      <c r="B408" s="26"/>
      <c r="C408" s="26"/>
      <c r="D408" s="30"/>
      <c r="E408" s="30"/>
      <c r="F408" s="30"/>
      <c r="G408" s="30"/>
      <c r="H408" s="26"/>
      <c r="I408" s="26"/>
      <c r="J408" s="26"/>
      <c r="K408" s="26"/>
      <c r="L408" s="26"/>
      <c r="M408" s="26"/>
      <c r="N408" s="26"/>
      <c r="O408" s="26"/>
      <c r="P408" s="26"/>
      <c r="Q408" s="26"/>
      <c r="R408" s="26"/>
      <c r="S408" s="26"/>
      <c r="T408" s="26"/>
      <c r="U408" s="26"/>
      <c r="V408" s="26"/>
      <c r="W408" s="26"/>
      <c r="X408" s="26"/>
      <c r="Y408" s="26"/>
      <c r="Z408" s="26"/>
    </row>
    <row r="409" spans="1:26" x14ac:dyDescent="0.2">
      <c r="A409" s="26"/>
      <c r="B409" s="26"/>
      <c r="C409" s="26"/>
      <c r="D409" s="30"/>
      <c r="E409" s="30"/>
      <c r="F409" s="30"/>
      <c r="G409" s="30"/>
      <c r="H409" s="26"/>
      <c r="I409" s="26"/>
      <c r="J409" s="26"/>
      <c r="K409" s="26"/>
      <c r="L409" s="26"/>
      <c r="M409" s="26"/>
      <c r="N409" s="26"/>
      <c r="O409" s="26"/>
      <c r="P409" s="26"/>
      <c r="Q409" s="26"/>
      <c r="R409" s="26"/>
      <c r="S409" s="26"/>
      <c r="T409" s="26"/>
      <c r="U409" s="26"/>
      <c r="V409" s="26"/>
      <c r="W409" s="26"/>
      <c r="X409" s="26"/>
      <c r="Y409" s="26"/>
      <c r="Z409" s="26"/>
    </row>
    <row r="410" spans="1:26" x14ac:dyDescent="0.2">
      <c r="A410" s="26"/>
      <c r="B410" s="26"/>
      <c r="C410" s="26"/>
      <c r="D410" s="30"/>
      <c r="E410" s="30"/>
      <c r="F410" s="30"/>
      <c r="G410" s="30"/>
      <c r="H410" s="26"/>
      <c r="I410" s="26"/>
      <c r="J410" s="26"/>
      <c r="K410" s="26"/>
      <c r="L410" s="26"/>
      <c r="M410" s="26"/>
      <c r="N410" s="26"/>
      <c r="O410" s="26"/>
      <c r="P410" s="26"/>
      <c r="Q410" s="26"/>
      <c r="R410" s="26"/>
      <c r="S410" s="26"/>
      <c r="T410" s="26"/>
      <c r="U410" s="26"/>
      <c r="V410" s="26"/>
      <c r="W410" s="26"/>
      <c r="X410" s="26"/>
      <c r="Y410" s="26"/>
      <c r="Z410" s="26"/>
    </row>
    <row r="411" spans="1:26" x14ac:dyDescent="0.2">
      <c r="A411" s="26"/>
      <c r="B411" s="26"/>
      <c r="C411" s="26"/>
      <c r="D411" s="30"/>
      <c r="E411" s="30"/>
      <c r="F411" s="30"/>
      <c r="G411" s="30"/>
      <c r="H411" s="26"/>
      <c r="I411" s="26"/>
      <c r="J411" s="26"/>
      <c r="K411" s="26"/>
      <c r="L411" s="26"/>
      <c r="M411" s="26"/>
      <c r="N411" s="26"/>
      <c r="O411" s="26"/>
      <c r="P411" s="26"/>
      <c r="Q411" s="26"/>
      <c r="R411" s="26"/>
      <c r="S411" s="26"/>
      <c r="T411" s="26"/>
      <c r="U411" s="26"/>
      <c r="V411" s="26"/>
      <c r="W411" s="26"/>
      <c r="X411" s="26"/>
      <c r="Y411" s="26"/>
      <c r="Z411" s="26"/>
    </row>
    <row r="412" spans="1:26" x14ac:dyDescent="0.2">
      <c r="A412" s="26"/>
      <c r="B412" s="26"/>
      <c r="C412" s="26"/>
      <c r="D412" s="30"/>
      <c r="E412" s="30"/>
      <c r="F412" s="30"/>
      <c r="G412" s="30"/>
      <c r="H412" s="26"/>
      <c r="I412" s="26"/>
      <c r="J412" s="26"/>
      <c r="K412" s="26"/>
      <c r="L412" s="26"/>
      <c r="M412" s="26"/>
      <c r="N412" s="26"/>
      <c r="O412" s="26"/>
      <c r="P412" s="26"/>
      <c r="Q412" s="26"/>
      <c r="R412" s="26"/>
      <c r="S412" s="26"/>
      <c r="T412" s="26"/>
      <c r="U412" s="26"/>
      <c r="V412" s="26"/>
      <c r="W412" s="26"/>
      <c r="X412" s="26"/>
      <c r="Y412" s="26"/>
      <c r="Z412" s="26"/>
    </row>
    <row r="413" spans="1:26" x14ac:dyDescent="0.2">
      <c r="A413" s="26"/>
      <c r="B413" s="26"/>
      <c r="C413" s="26"/>
      <c r="D413" s="30"/>
      <c r="E413" s="30"/>
      <c r="F413" s="30"/>
      <c r="G413" s="30"/>
      <c r="H413" s="26"/>
      <c r="I413" s="26"/>
      <c r="J413" s="26"/>
      <c r="K413" s="26"/>
      <c r="L413" s="26"/>
      <c r="M413" s="26"/>
      <c r="N413" s="26"/>
      <c r="O413" s="26"/>
      <c r="P413" s="26"/>
      <c r="Q413" s="26"/>
      <c r="R413" s="26"/>
      <c r="S413" s="26"/>
      <c r="T413" s="26"/>
      <c r="U413" s="26"/>
      <c r="V413" s="26"/>
      <c r="W413" s="26"/>
      <c r="X413" s="26"/>
      <c r="Y413" s="26"/>
      <c r="Z413" s="26"/>
    </row>
    <row r="414" spans="1:26" x14ac:dyDescent="0.2">
      <c r="A414" s="26"/>
      <c r="B414" s="26"/>
      <c r="C414" s="26"/>
      <c r="D414" s="30"/>
      <c r="E414" s="30"/>
      <c r="F414" s="30"/>
      <c r="G414" s="30"/>
      <c r="H414" s="26"/>
      <c r="I414" s="26"/>
      <c r="J414" s="26"/>
      <c r="K414" s="26"/>
      <c r="L414" s="26"/>
      <c r="M414" s="26"/>
      <c r="N414" s="26"/>
      <c r="O414" s="26"/>
      <c r="P414" s="26"/>
      <c r="Q414" s="26"/>
      <c r="R414" s="26"/>
      <c r="S414" s="26"/>
      <c r="T414" s="26"/>
      <c r="U414" s="26"/>
      <c r="V414" s="26"/>
      <c r="W414" s="26"/>
      <c r="X414" s="26"/>
      <c r="Y414" s="26"/>
      <c r="Z414" s="26"/>
    </row>
    <row r="415" spans="1:26" x14ac:dyDescent="0.2">
      <c r="A415" s="26"/>
      <c r="B415" s="26"/>
      <c r="C415" s="26"/>
      <c r="D415" s="30"/>
      <c r="E415" s="30"/>
      <c r="F415" s="30"/>
      <c r="G415" s="30"/>
      <c r="H415" s="26"/>
      <c r="I415" s="26"/>
      <c r="J415" s="26"/>
      <c r="K415" s="26"/>
      <c r="L415" s="26"/>
      <c r="M415" s="26"/>
      <c r="N415" s="26"/>
      <c r="O415" s="26"/>
      <c r="P415" s="26"/>
      <c r="Q415" s="26"/>
      <c r="R415" s="26"/>
      <c r="S415" s="26"/>
      <c r="T415" s="26"/>
      <c r="U415" s="26"/>
      <c r="V415" s="26"/>
      <c r="W415" s="26"/>
      <c r="X415" s="26"/>
      <c r="Y415" s="26"/>
      <c r="Z415" s="26"/>
    </row>
    <row r="416" spans="1:26" x14ac:dyDescent="0.2">
      <c r="A416" s="26"/>
      <c r="B416" s="26"/>
      <c r="C416" s="26"/>
      <c r="D416" s="30"/>
      <c r="E416" s="30"/>
      <c r="F416" s="30"/>
      <c r="G416" s="30"/>
      <c r="H416" s="26"/>
      <c r="I416" s="26"/>
      <c r="J416" s="26"/>
      <c r="K416" s="26"/>
      <c r="L416" s="26"/>
      <c r="M416" s="26"/>
      <c r="N416" s="26"/>
      <c r="O416" s="26"/>
      <c r="P416" s="26"/>
      <c r="Q416" s="26"/>
      <c r="R416" s="26"/>
      <c r="S416" s="26"/>
      <c r="T416" s="26"/>
      <c r="U416" s="26"/>
      <c r="V416" s="26"/>
      <c r="W416" s="26"/>
      <c r="X416" s="26"/>
      <c r="Y416" s="26"/>
      <c r="Z416" s="26"/>
    </row>
    <row r="417" spans="1:26" x14ac:dyDescent="0.2">
      <c r="A417" s="26"/>
      <c r="B417" s="26"/>
      <c r="C417" s="26"/>
      <c r="D417" s="30"/>
      <c r="E417" s="30"/>
      <c r="F417" s="30"/>
      <c r="G417" s="30"/>
      <c r="H417" s="26"/>
      <c r="I417" s="26"/>
      <c r="J417" s="26"/>
      <c r="K417" s="26"/>
      <c r="L417" s="26"/>
      <c r="M417" s="26"/>
      <c r="N417" s="26"/>
      <c r="O417" s="26"/>
      <c r="P417" s="26"/>
      <c r="Q417" s="26"/>
      <c r="R417" s="26"/>
      <c r="S417" s="26"/>
      <c r="T417" s="26"/>
      <c r="U417" s="26"/>
      <c r="V417" s="26"/>
      <c r="W417" s="26"/>
      <c r="X417" s="26"/>
      <c r="Y417" s="26"/>
      <c r="Z417" s="26"/>
    </row>
    <row r="418" spans="1:26" x14ac:dyDescent="0.2">
      <c r="A418" s="26"/>
      <c r="B418" s="26"/>
      <c r="C418" s="26"/>
      <c r="D418" s="30"/>
      <c r="E418" s="30"/>
      <c r="F418" s="30"/>
      <c r="G418" s="30"/>
      <c r="H418" s="26"/>
      <c r="I418" s="26"/>
      <c r="J418" s="26"/>
      <c r="K418" s="26"/>
      <c r="L418" s="26"/>
      <c r="M418" s="26"/>
      <c r="N418" s="26"/>
      <c r="O418" s="26"/>
      <c r="P418" s="26"/>
      <c r="Q418" s="26"/>
      <c r="R418" s="26"/>
      <c r="S418" s="26"/>
      <c r="T418" s="26"/>
      <c r="U418" s="26"/>
      <c r="V418" s="26"/>
      <c r="W418" s="26"/>
      <c r="X418" s="26"/>
      <c r="Y418" s="26"/>
      <c r="Z418" s="26"/>
    </row>
    <row r="419" spans="1:26" x14ac:dyDescent="0.2">
      <c r="A419" s="26"/>
      <c r="B419" s="26"/>
      <c r="C419" s="26"/>
      <c r="D419" s="30"/>
      <c r="E419" s="30"/>
      <c r="F419" s="30"/>
      <c r="G419" s="30"/>
      <c r="H419" s="26"/>
      <c r="I419" s="26"/>
      <c r="J419" s="26"/>
      <c r="K419" s="26"/>
      <c r="L419" s="26"/>
      <c r="M419" s="26"/>
      <c r="N419" s="26"/>
      <c r="O419" s="26"/>
      <c r="P419" s="26"/>
      <c r="Q419" s="26"/>
      <c r="R419" s="26"/>
      <c r="S419" s="26"/>
      <c r="T419" s="26"/>
      <c r="U419" s="26"/>
      <c r="V419" s="26"/>
      <c r="W419" s="26"/>
      <c r="X419" s="26"/>
      <c r="Y419" s="26"/>
      <c r="Z419" s="26"/>
    </row>
    <row r="420" spans="1:26" x14ac:dyDescent="0.2">
      <c r="A420" s="26"/>
      <c r="B420" s="26"/>
      <c r="C420" s="26"/>
      <c r="D420" s="30"/>
      <c r="E420" s="30"/>
      <c r="F420" s="30"/>
      <c r="G420" s="30"/>
      <c r="H420" s="26"/>
      <c r="I420" s="26"/>
      <c r="J420" s="26"/>
      <c r="K420" s="26"/>
      <c r="L420" s="26"/>
      <c r="M420" s="26"/>
      <c r="N420" s="26"/>
      <c r="O420" s="26"/>
      <c r="P420" s="26"/>
      <c r="Q420" s="26"/>
      <c r="R420" s="26"/>
      <c r="S420" s="26"/>
      <c r="T420" s="26"/>
      <c r="U420" s="26"/>
      <c r="V420" s="26"/>
      <c r="W420" s="26"/>
      <c r="X420" s="26"/>
      <c r="Y420" s="26"/>
      <c r="Z420" s="26"/>
    </row>
    <row r="421" spans="1:26" x14ac:dyDescent="0.2">
      <c r="A421" s="26"/>
      <c r="B421" s="26"/>
      <c r="C421" s="26"/>
      <c r="D421" s="30"/>
      <c r="E421" s="30"/>
      <c r="F421" s="30"/>
      <c r="G421" s="30"/>
      <c r="H421" s="26"/>
      <c r="I421" s="26"/>
      <c r="J421" s="26"/>
      <c r="K421" s="26"/>
      <c r="L421" s="26"/>
      <c r="M421" s="26"/>
      <c r="N421" s="26"/>
      <c r="O421" s="26"/>
      <c r="P421" s="26"/>
      <c r="Q421" s="26"/>
      <c r="R421" s="26"/>
      <c r="S421" s="26"/>
      <c r="T421" s="26"/>
      <c r="U421" s="26"/>
      <c r="V421" s="26"/>
      <c r="W421" s="26"/>
      <c r="X421" s="26"/>
      <c r="Y421" s="26"/>
      <c r="Z421" s="26"/>
    </row>
    <row r="422" spans="1:26" x14ac:dyDescent="0.2">
      <c r="A422" s="26"/>
      <c r="B422" s="26"/>
      <c r="C422" s="26"/>
      <c r="D422" s="30"/>
      <c r="E422" s="30"/>
      <c r="F422" s="30"/>
      <c r="G422" s="30"/>
      <c r="H422" s="26"/>
      <c r="I422" s="26"/>
      <c r="J422" s="26"/>
      <c r="K422" s="26"/>
      <c r="L422" s="26"/>
      <c r="M422" s="26"/>
      <c r="N422" s="26"/>
      <c r="O422" s="26"/>
      <c r="P422" s="26"/>
      <c r="Q422" s="26"/>
      <c r="R422" s="26"/>
      <c r="S422" s="26"/>
      <c r="T422" s="26"/>
      <c r="U422" s="26"/>
      <c r="V422" s="26"/>
      <c r="W422" s="26"/>
      <c r="X422" s="26"/>
      <c r="Y422" s="26"/>
      <c r="Z422" s="26"/>
    </row>
    <row r="423" spans="1:26" x14ac:dyDescent="0.2">
      <c r="A423" s="26"/>
      <c r="B423" s="26"/>
      <c r="C423" s="26"/>
      <c r="D423" s="30"/>
      <c r="E423" s="30"/>
      <c r="F423" s="30"/>
      <c r="G423" s="30"/>
      <c r="H423" s="26"/>
      <c r="I423" s="26"/>
      <c r="J423" s="26"/>
      <c r="K423" s="26"/>
      <c r="L423" s="26"/>
      <c r="M423" s="26"/>
      <c r="N423" s="26"/>
      <c r="O423" s="26"/>
      <c r="P423" s="26"/>
      <c r="Q423" s="26"/>
      <c r="R423" s="26"/>
      <c r="S423" s="26"/>
      <c r="T423" s="26"/>
      <c r="U423" s="26"/>
      <c r="V423" s="26"/>
      <c r="W423" s="26"/>
      <c r="X423" s="26"/>
      <c r="Y423" s="26"/>
      <c r="Z423" s="26"/>
    </row>
    <row r="424" spans="1:26" x14ac:dyDescent="0.2">
      <c r="A424" s="26"/>
      <c r="B424" s="26"/>
      <c r="C424" s="26"/>
      <c r="D424" s="30"/>
      <c r="E424" s="30"/>
      <c r="F424" s="30"/>
      <c r="G424" s="30"/>
      <c r="H424" s="26"/>
      <c r="I424" s="26"/>
      <c r="J424" s="26"/>
      <c r="K424" s="26"/>
      <c r="L424" s="26"/>
      <c r="M424" s="26"/>
      <c r="N424" s="26"/>
      <c r="O424" s="26"/>
      <c r="P424" s="26"/>
      <c r="Q424" s="26"/>
      <c r="R424" s="26"/>
      <c r="S424" s="26"/>
      <c r="T424" s="26"/>
      <c r="U424" s="26"/>
      <c r="V424" s="26"/>
      <c r="W424" s="26"/>
      <c r="X424" s="26"/>
      <c r="Y424" s="26"/>
      <c r="Z424" s="26"/>
    </row>
    <row r="425" spans="1:26" x14ac:dyDescent="0.2">
      <c r="A425" s="26"/>
      <c r="B425" s="26"/>
      <c r="C425" s="26"/>
      <c r="D425" s="30"/>
      <c r="E425" s="30"/>
      <c r="F425" s="30"/>
      <c r="G425" s="30"/>
      <c r="H425" s="26"/>
      <c r="I425" s="26"/>
      <c r="J425" s="26"/>
      <c r="K425" s="26"/>
      <c r="L425" s="26"/>
      <c r="M425" s="26"/>
      <c r="N425" s="26"/>
      <c r="O425" s="26"/>
      <c r="P425" s="26"/>
      <c r="Q425" s="26"/>
      <c r="R425" s="26"/>
      <c r="S425" s="26"/>
      <c r="T425" s="26"/>
      <c r="U425" s="26"/>
      <c r="V425" s="26"/>
      <c r="W425" s="26"/>
      <c r="X425" s="26"/>
      <c r="Y425" s="26"/>
      <c r="Z425" s="26"/>
    </row>
    <row r="426" spans="1:26" x14ac:dyDescent="0.2">
      <c r="A426" s="26"/>
      <c r="B426" s="26"/>
      <c r="C426" s="26"/>
      <c r="D426" s="30"/>
      <c r="E426" s="30"/>
      <c r="F426" s="30"/>
      <c r="G426" s="30"/>
      <c r="H426" s="26"/>
      <c r="I426" s="26"/>
      <c r="J426" s="26"/>
      <c r="K426" s="26"/>
      <c r="L426" s="26"/>
      <c r="M426" s="26"/>
      <c r="N426" s="26"/>
      <c r="O426" s="26"/>
      <c r="P426" s="26"/>
      <c r="Q426" s="26"/>
      <c r="R426" s="26"/>
      <c r="S426" s="26"/>
      <c r="T426" s="26"/>
      <c r="U426" s="26"/>
      <c r="V426" s="26"/>
      <c r="W426" s="26"/>
      <c r="X426" s="26"/>
      <c r="Y426" s="26"/>
      <c r="Z426" s="26"/>
    </row>
    <row r="427" spans="1:26" x14ac:dyDescent="0.2">
      <c r="A427" s="26"/>
      <c r="B427" s="26"/>
      <c r="C427" s="26"/>
      <c r="D427" s="30"/>
      <c r="E427" s="30"/>
      <c r="F427" s="30"/>
      <c r="G427" s="30"/>
      <c r="H427" s="26"/>
      <c r="I427" s="26"/>
      <c r="J427" s="26"/>
      <c r="K427" s="26"/>
      <c r="L427" s="26"/>
      <c r="M427" s="26"/>
      <c r="N427" s="26"/>
      <c r="O427" s="26"/>
      <c r="P427" s="26"/>
      <c r="Q427" s="26"/>
      <c r="R427" s="26"/>
      <c r="S427" s="26"/>
      <c r="T427" s="26"/>
      <c r="U427" s="26"/>
      <c r="V427" s="26"/>
      <c r="W427" s="26"/>
      <c r="X427" s="26"/>
      <c r="Y427" s="26"/>
      <c r="Z427" s="26"/>
    </row>
    <row r="428" spans="1:26" x14ac:dyDescent="0.2">
      <c r="A428" s="26"/>
      <c r="B428" s="26"/>
      <c r="C428" s="26"/>
      <c r="D428" s="30"/>
      <c r="E428" s="30"/>
      <c r="F428" s="30"/>
      <c r="G428" s="30"/>
      <c r="H428" s="26"/>
      <c r="I428" s="26"/>
      <c r="J428" s="26"/>
      <c r="K428" s="26"/>
      <c r="L428" s="26"/>
      <c r="M428" s="26"/>
      <c r="N428" s="26"/>
      <c r="O428" s="26"/>
      <c r="P428" s="26"/>
      <c r="Q428" s="26"/>
      <c r="R428" s="26"/>
      <c r="S428" s="26"/>
      <c r="T428" s="26"/>
      <c r="U428" s="26"/>
      <c r="V428" s="26"/>
      <c r="W428" s="26"/>
      <c r="X428" s="26"/>
      <c r="Y428" s="26"/>
      <c r="Z428" s="26"/>
    </row>
    <row r="429" spans="1:26" x14ac:dyDescent="0.2">
      <c r="A429" s="26"/>
      <c r="B429" s="26"/>
      <c r="C429" s="26"/>
      <c r="D429" s="30"/>
      <c r="E429" s="30"/>
      <c r="F429" s="30"/>
      <c r="G429" s="30"/>
      <c r="H429" s="26"/>
      <c r="I429" s="26"/>
      <c r="J429" s="26"/>
      <c r="K429" s="26"/>
      <c r="L429" s="26"/>
      <c r="M429" s="26"/>
      <c r="N429" s="26"/>
      <c r="O429" s="26"/>
      <c r="P429" s="26"/>
      <c r="Q429" s="26"/>
      <c r="R429" s="26"/>
      <c r="S429" s="26"/>
      <c r="T429" s="26"/>
      <c r="U429" s="26"/>
      <c r="V429" s="26"/>
      <c r="W429" s="26"/>
      <c r="X429" s="26"/>
      <c r="Y429" s="26"/>
      <c r="Z429" s="26"/>
    </row>
    <row r="430" spans="1:26" x14ac:dyDescent="0.2">
      <c r="A430" s="26"/>
      <c r="B430" s="26"/>
      <c r="C430" s="26"/>
      <c r="D430" s="30"/>
      <c r="E430" s="30"/>
      <c r="F430" s="30"/>
      <c r="G430" s="30"/>
      <c r="H430" s="26"/>
      <c r="I430" s="26"/>
      <c r="J430" s="26"/>
      <c r="K430" s="26"/>
      <c r="L430" s="26"/>
      <c r="M430" s="26"/>
      <c r="N430" s="26"/>
      <c r="O430" s="26"/>
      <c r="P430" s="26"/>
      <c r="Q430" s="26"/>
      <c r="R430" s="26"/>
      <c r="S430" s="26"/>
      <c r="T430" s="26"/>
      <c r="U430" s="26"/>
      <c r="V430" s="26"/>
      <c r="W430" s="26"/>
      <c r="X430" s="26"/>
      <c r="Y430" s="26"/>
      <c r="Z430" s="26"/>
    </row>
    <row r="431" spans="1:26" x14ac:dyDescent="0.2">
      <c r="A431" s="26"/>
      <c r="B431" s="26"/>
      <c r="C431" s="26"/>
      <c r="D431" s="30"/>
      <c r="E431" s="30"/>
      <c r="F431" s="30"/>
      <c r="G431" s="30"/>
      <c r="H431" s="26"/>
      <c r="I431" s="26"/>
      <c r="J431" s="26"/>
      <c r="K431" s="26"/>
      <c r="L431" s="26"/>
      <c r="M431" s="26"/>
      <c r="N431" s="26"/>
      <c r="O431" s="26"/>
      <c r="P431" s="26"/>
      <c r="Q431" s="26"/>
      <c r="R431" s="26"/>
      <c r="S431" s="26"/>
      <c r="T431" s="26"/>
      <c r="U431" s="26"/>
      <c r="V431" s="26"/>
      <c r="W431" s="26"/>
      <c r="X431" s="26"/>
      <c r="Y431" s="26"/>
      <c r="Z431" s="26"/>
    </row>
    <row r="432" spans="1:26" x14ac:dyDescent="0.2">
      <c r="A432" s="26"/>
      <c r="B432" s="26"/>
      <c r="C432" s="26"/>
      <c r="D432" s="30"/>
      <c r="E432" s="30"/>
      <c r="F432" s="30"/>
      <c r="G432" s="30"/>
      <c r="H432" s="26"/>
      <c r="I432" s="26"/>
      <c r="J432" s="26"/>
      <c r="K432" s="26"/>
      <c r="L432" s="26"/>
      <c r="M432" s="26"/>
      <c r="N432" s="26"/>
      <c r="O432" s="26"/>
      <c r="P432" s="26"/>
      <c r="Q432" s="26"/>
      <c r="R432" s="26"/>
      <c r="S432" s="26"/>
      <c r="T432" s="26"/>
      <c r="U432" s="26"/>
      <c r="V432" s="26"/>
      <c r="W432" s="26"/>
      <c r="X432" s="26"/>
      <c r="Y432" s="26"/>
      <c r="Z432" s="26"/>
    </row>
    <row r="433" spans="1:26" x14ac:dyDescent="0.2">
      <c r="A433" s="26"/>
      <c r="B433" s="26"/>
      <c r="C433" s="26"/>
      <c r="D433" s="30"/>
      <c r="E433" s="30"/>
      <c r="F433" s="30"/>
      <c r="G433" s="30"/>
      <c r="H433" s="26"/>
      <c r="I433" s="26"/>
      <c r="J433" s="26"/>
      <c r="K433" s="26"/>
      <c r="L433" s="26"/>
      <c r="M433" s="26"/>
      <c r="N433" s="26"/>
      <c r="O433" s="26"/>
      <c r="P433" s="26"/>
      <c r="Q433" s="26"/>
      <c r="R433" s="26"/>
      <c r="S433" s="26"/>
      <c r="T433" s="26"/>
      <c r="U433" s="26"/>
      <c r="V433" s="26"/>
      <c r="W433" s="26"/>
      <c r="X433" s="26"/>
      <c r="Y433" s="26"/>
      <c r="Z433" s="26"/>
    </row>
    <row r="434" spans="1:26" x14ac:dyDescent="0.2">
      <c r="A434" s="26"/>
      <c r="B434" s="26"/>
      <c r="C434" s="26"/>
      <c r="D434" s="30"/>
      <c r="E434" s="30"/>
      <c r="F434" s="30"/>
      <c r="G434" s="30"/>
      <c r="H434" s="26"/>
      <c r="I434" s="26"/>
      <c r="J434" s="26"/>
      <c r="K434" s="26"/>
      <c r="L434" s="26"/>
      <c r="M434" s="26"/>
      <c r="N434" s="26"/>
      <c r="O434" s="26"/>
      <c r="P434" s="26"/>
      <c r="Q434" s="26"/>
      <c r="R434" s="26"/>
      <c r="S434" s="26"/>
      <c r="T434" s="26"/>
      <c r="U434" s="26"/>
      <c r="V434" s="26"/>
      <c r="W434" s="26"/>
      <c r="X434" s="26"/>
      <c r="Y434" s="26"/>
      <c r="Z434" s="26"/>
    </row>
    <row r="435" spans="1:26" x14ac:dyDescent="0.2">
      <c r="A435" s="26"/>
      <c r="B435" s="26"/>
      <c r="C435" s="26"/>
      <c r="D435" s="30"/>
      <c r="E435" s="30"/>
      <c r="F435" s="30"/>
      <c r="G435" s="30"/>
      <c r="H435" s="26"/>
      <c r="I435" s="26"/>
      <c r="J435" s="26"/>
      <c r="K435" s="26"/>
      <c r="L435" s="26"/>
      <c r="M435" s="26"/>
      <c r="N435" s="26"/>
      <c r="O435" s="26"/>
      <c r="P435" s="26"/>
      <c r="Q435" s="26"/>
      <c r="R435" s="26"/>
      <c r="S435" s="26"/>
      <c r="T435" s="26"/>
      <c r="U435" s="26"/>
      <c r="V435" s="26"/>
      <c r="W435" s="26"/>
      <c r="X435" s="26"/>
      <c r="Y435" s="26"/>
      <c r="Z435" s="26"/>
    </row>
    <row r="436" spans="1:26" x14ac:dyDescent="0.2">
      <c r="A436" s="26"/>
      <c r="B436" s="26"/>
      <c r="C436" s="26"/>
      <c r="D436" s="30"/>
      <c r="E436" s="30"/>
      <c r="F436" s="30"/>
      <c r="G436" s="30"/>
      <c r="H436" s="26"/>
      <c r="I436" s="26"/>
      <c r="J436" s="26"/>
      <c r="K436" s="26"/>
      <c r="L436" s="26"/>
      <c r="M436" s="26"/>
      <c r="N436" s="26"/>
      <c r="O436" s="26"/>
      <c r="P436" s="26"/>
      <c r="Q436" s="26"/>
      <c r="R436" s="26"/>
      <c r="S436" s="26"/>
      <c r="T436" s="26"/>
      <c r="U436" s="26"/>
      <c r="V436" s="26"/>
      <c r="W436" s="26"/>
      <c r="X436" s="26"/>
      <c r="Y436" s="26"/>
      <c r="Z436" s="26"/>
    </row>
    <row r="437" spans="1:26" x14ac:dyDescent="0.2">
      <c r="A437" s="26"/>
      <c r="B437" s="26"/>
      <c r="C437" s="26"/>
      <c r="D437" s="30"/>
      <c r="E437" s="30"/>
      <c r="F437" s="30"/>
      <c r="G437" s="30"/>
      <c r="H437" s="26"/>
      <c r="I437" s="26"/>
      <c r="J437" s="26"/>
      <c r="K437" s="26"/>
      <c r="L437" s="26"/>
      <c r="M437" s="26"/>
      <c r="N437" s="26"/>
      <c r="O437" s="26"/>
      <c r="P437" s="26"/>
      <c r="Q437" s="26"/>
      <c r="R437" s="26"/>
      <c r="S437" s="26"/>
      <c r="T437" s="26"/>
      <c r="U437" s="26"/>
      <c r="V437" s="26"/>
      <c r="W437" s="26"/>
      <c r="X437" s="26"/>
      <c r="Y437" s="26"/>
      <c r="Z437" s="26"/>
    </row>
    <row r="438" spans="1:26" x14ac:dyDescent="0.2">
      <c r="A438" s="26"/>
      <c r="B438" s="26"/>
      <c r="C438" s="26"/>
      <c r="D438" s="30"/>
      <c r="E438" s="30"/>
      <c r="F438" s="30"/>
      <c r="G438" s="30"/>
      <c r="H438" s="26"/>
      <c r="I438" s="26"/>
      <c r="J438" s="26"/>
      <c r="K438" s="26"/>
      <c r="L438" s="26"/>
      <c r="M438" s="26"/>
      <c r="N438" s="26"/>
      <c r="O438" s="26"/>
      <c r="P438" s="26"/>
      <c r="Q438" s="26"/>
      <c r="R438" s="26"/>
      <c r="S438" s="26"/>
      <c r="T438" s="26"/>
      <c r="U438" s="26"/>
      <c r="V438" s="26"/>
      <c r="W438" s="26"/>
      <c r="X438" s="26"/>
      <c r="Y438" s="26"/>
      <c r="Z438" s="26"/>
    </row>
    <row r="439" spans="1:26" x14ac:dyDescent="0.2">
      <c r="A439" s="26"/>
      <c r="B439" s="26"/>
      <c r="C439" s="26"/>
      <c r="D439" s="30"/>
      <c r="E439" s="30"/>
      <c r="F439" s="30"/>
      <c r="G439" s="30"/>
      <c r="H439" s="26"/>
      <c r="I439" s="26"/>
      <c r="J439" s="26"/>
      <c r="K439" s="26"/>
      <c r="L439" s="26"/>
      <c r="M439" s="26"/>
      <c r="N439" s="26"/>
      <c r="O439" s="26"/>
      <c r="P439" s="26"/>
      <c r="Q439" s="26"/>
      <c r="R439" s="26"/>
      <c r="S439" s="26"/>
      <c r="T439" s="26"/>
      <c r="U439" s="26"/>
      <c r="V439" s="26"/>
      <c r="W439" s="26"/>
      <c r="X439" s="26"/>
      <c r="Y439" s="26"/>
      <c r="Z439" s="26"/>
    </row>
    <row r="440" spans="1:26" x14ac:dyDescent="0.2">
      <c r="A440" s="26"/>
      <c r="B440" s="26"/>
      <c r="C440" s="26"/>
      <c r="D440" s="30"/>
      <c r="E440" s="30"/>
      <c r="F440" s="30"/>
      <c r="G440" s="30"/>
      <c r="H440" s="26"/>
      <c r="I440" s="26"/>
      <c r="J440" s="26"/>
      <c r="K440" s="26"/>
      <c r="L440" s="26"/>
      <c r="M440" s="26"/>
      <c r="N440" s="26"/>
      <c r="O440" s="26"/>
      <c r="P440" s="26"/>
      <c r="Q440" s="26"/>
      <c r="R440" s="26"/>
      <c r="S440" s="26"/>
      <c r="T440" s="26"/>
      <c r="U440" s="26"/>
      <c r="V440" s="26"/>
      <c r="W440" s="26"/>
      <c r="X440" s="26"/>
      <c r="Y440" s="26"/>
      <c r="Z440" s="26"/>
    </row>
  </sheetData>
  <mergeCells count="55">
    <mergeCell ref="A158:E158"/>
    <mergeCell ref="I221:U221"/>
    <mergeCell ref="I222:I223"/>
    <mergeCell ref="K222:O222"/>
    <mergeCell ref="P222:S222"/>
    <mergeCell ref="A141:D141"/>
    <mergeCell ref="A142:D142"/>
    <mergeCell ref="A143:D143"/>
    <mergeCell ref="A145:D145"/>
    <mergeCell ref="A157:E157"/>
    <mergeCell ref="A146:D146"/>
    <mergeCell ref="A147:D147"/>
    <mergeCell ref="A148:D148"/>
    <mergeCell ref="A149:D149"/>
    <mergeCell ref="A154:E154"/>
    <mergeCell ref="A155:E155"/>
    <mergeCell ref="A156:E156"/>
    <mergeCell ref="A106:D106"/>
    <mergeCell ref="A109:E109"/>
    <mergeCell ref="A110:E110"/>
    <mergeCell ref="A118:E118"/>
    <mergeCell ref="A126:E126"/>
    <mergeCell ref="A68:E68"/>
    <mergeCell ref="A76:E76"/>
    <mergeCell ref="A84:E84"/>
    <mergeCell ref="A104:D104"/>
    <mergeCell ref="A105:D105"/>
    <mergeCell ref="A61:E61"/>
    <mergeCell ref="A28:E28"/>
    <mergeCell ref="A29:B29"/>
    <mergeCell ref="C29:E29"/>
    <mergeCell ref="A31:E31"/>
    <mergeCell ref="A40:E40"/>
    <mergeCell ref="A48:E48"/>
    <mergeCell ref="A49:D49"/>
    <mergeCell ref="A51:D51"/>
    <mergeCell ref="A52:E52"/>
    <mergeCell ref="A53:E53"/>
    <mergeCell ref="A54:E54"/>
    <mergeCell ref="I60:R60"/>
    <mergeCell ref="A24:E24"/>
    <mergeCell ref="A25:D25"/>
    <mergeCell ref="A26:D26"/>
    <mergeCell ref="A27:D27"/>
    <mergeCell ref="A50:D50"/>
    <mergeCell ref="I5:J5"/>
    <mergeCell ref="I6:J6"/>
    <mergeCell ref="C5:E5"/>
    <mergeCell ref="A7:E7"/>
    <mergeCell ref="A16:E16"/>
    <mergeCell ref="A1:E1"/>
    <mergeCell ref="A2:E2"/>
    <mergeCell ref="A3:E3"/>
    <mergeCell ref="A4:E4"/>
    <mergeCell ref="A5:B5"/>
  </mergeCells>
  <hyperlinks>
    <hyperlink ref="I33" r:id="rId1" xr:uid="{00000000-0004-0000-0300-000000000000}"/>
    <hyperlink ref="I36" r:id="rId2" xr:uid="{00000000-0004-0000-0300-000001000000}"/>
    <hyperlink ref="I39" r:id="rId3" xr:uid="{00000000-0004-0000-0300-000002000000}"/>
    <hyperlink ref="I42" r:id="rId4" xr:uid="{00000000-0004-0000-0300-000003000000}"/>
    <hyperlink ref="I45" r:id="rId5" xr:uid="{00000000-0004-0000-0300-000004000000}"/>
    <hyperlink ref="I48" r:id="rId6" xr:uid="{00000000-0004-0000-0300-000005000000}"/>
  </hyperlinks>
  <printOptions horizontalCentered="1"/>
  <pageMargins left="0.78740157480314965" right="0.78740157480314965" top="1.7716535433070868" bottom="0.78740157480314965" header="0" footer="0"/>
  <pageSetup paperSize="9" scale="70" fitToHeight="0" orientation="portrait" r:id="rId7"/>
  <headerFooter>
    <oddHeader>&amp;R&amp;G</oddHeader>
    <oddFooter>&amp;CPágina &amp;P de &amp;N&amp;ROmar Cardoso Rosa Filho
Engenheiro Civil - CREA 14.476/D-DF</oddFooter>
  </headerFooter>
  <legacyDrawingHF r:id="rId8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411"/>
  <sheetViews>
    <sheetView showGridLines="0" view="pageBreakPreview" topLeftCell="A109" zoomScaleNormal="75" zoomScaleSheetLayoutView="100" workbookViewId="0">
      <selection activeCell="T149" sqref="T149"/>
    </sheetView>
  </sheetViews>
  <sheetFormatPr defaultColWidth="14.5" defaultRowHeight="12.75" x14ac:dyDescent="0.2"/>
  <cols>
    <col min="1" max="1" width="54.83203125" style="8" customWidth="1"/>
    <col min="2" max="5" width="15.83203125" style="8" customWidth="1"/>
    <col min="6" max="8" width="9.33203125" style="8" hidden="1" customWidth="1"/>
    <col min="9" max="9" width="13.83203125" style="8" hidden="1" customWidth="1"/>
    <col min="10" max="10" width="9.33203125" style="8" hidden="1" customWidth="1"/>
    <col min="11" max="11" width="12.1640625" style="8" hidden="1" customWidth="1"/>
    <col min="12" max="12" width="12.5" style="8" hidden="1" customWidth="1"/>
    <col min="13" max="13" width="10.83203125" style="8" hidden="1" customWidth="1"/>
    <col min="14" max="14" width="12.1640625" style="8" hidden="1" customWidth="1"/>
    <col min="15" max="16" width="9.33203125" style="8" hidden="1" customWidth="1"/>
    <col min="17" max="18" width="0" style="8" hidden="1" customWidth="1"/>
    <col min="19" max="16384" width="14.5" style="8"/>
  </cols>
  <sheetData>
    <row r="1" spans="1:16" x14ac:dyDescent="0.2">
      <c r="A1" s="352" t="s">
        <v>266</v>
      </c>
      <c r="B1" s="346"/>
      <c r="C1" s="346"/>
      <c r="D1" s="346"/>
      <c r="E1" s="347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</row>
    <row r="2" spans="1:16" x14ac:dyDescent="0.2">
      <c r="A2" s="355" t="s">
        <v>29</v>
      </c>
      <c r="B2" s="346"/>
      <c r="C2" s="346"/>
      <c r="D2" s="346"/>
      <c r="E2" s="347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</row>
    <row r="3" spans="1:16" x14ac:dyDescent="0.2">
      <c r="A3" s="352" t="s">
        <v>0</v>
      </c>
      <c r="B3" s="346"/>
      <c r="C3" s="346"/>
      <c r="D3" s="346"/>
      <c r="E3" s="347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</row>
    <row r="4" spans="1:16" x14ac:dyDescent="0.2">
      <c r="A4" s="360"/>
      <c r="B4" s="346"/>
      <c r="C4" s="346"/>
      <c r="D4" s="346"/>
      <c r="E4" s="347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</row>
    <row r="5" spans="1:16" x14ac:dyDescent="0.2">
      <c r="A5" s="352" t="s">
        <v>200</v>
      </c>
      <c r="B5" s="347"/>
      <c r="C5" s="351" t="s">
        <v>31</v>
      </c>
      <c r="D5" s="346"/>
      <c r="E5" s="347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</row>
    <row r="6" spans="1:16" x14ac:dyDescent="0.2">
      <c r="A6" s="48" t="s">
        <v>2</v>
      </c>
      <c r="B6" s="48" t="s">
        <v>34</v>
      </c>
      <c r="C6" s="49" t="s">
        <v>35</v>
      </c>
      <c r="D6" s="49" t="s">
        <v>420</v>
      </c>
      <c r="E6" s="49" t="s">
        <v>36</v>
      </c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</row>
    <row r="7" spans="1:16" x14ac:dyDescent="0.2">
      <c r="A7" s="356" t="s">
        <v>32</v>
      </c>
      <c r="B7" s="357"/>
      <c r="C7" s="357"/>
      <c r="D7" s="357"/>
      <c r="E7" s="357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</row>
    <row r="8" spans="1:16" x14ac:dyDescent="0.2">
      <c r="A8" s="51" t="s">
        <v>37</v>
      </c>
      <c r="B8" s="48" t="s">
        <v>4</v>
      </c>
      <c r="C8" s="65">
        <v>1</v>
      </c>
      <c r="D8" s="483"/>
      <c r="E8" s="54">
        <f t="shared" ref="E8:E10" si="0">ROUND(D8*C8,2)</f>
        <v>0</v>
      </c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</row>
    <row r="9" spans="1:16" x14ac:dyDescent="0.2">
      <c r="A9" s="51" t="s">
        <v>41</v>
      </c>
      <c r="B9" s="48" t="s">
        <v>18</v>
      </c>
      <c r="C9" s="58">
        <v>0.4</v>
      </c>
      <c r="D9" s="54">
        <f>E8</f>
        <v>0</v>
      </c>
      <c r="E9" s="54">
        <f t="shared" si="0"/>
        <v>0</v>
      </c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</row>
    <row r="10" spans="1:16" x14ac:dyDescent="0.2">
      <c r="A10" s="51" t="s">
        <v>43</v>
      </c>
      <c r="B10" s="48" t="s">
        <v>18</v>
      </c>
      <c r="C10" s="58">
        <v>0</v>
      </c>
      <c r="D10" s="54">
        <f>D8</f>
        <v>0</v>
      </c>
      <c r="E10" s="54">
        <f t="shared" si="0"/>
        <v>0</v>
      </c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</row>
    <row r="11" spans="1:16" x14ac:dyDescent="0.2">
      <c r="A11" s="51" t="s">
        <v>47</v>
      </c>
      <c r="B11" s="48" t="s">
        <v>18</v>
      </c>
      <c r="C11" s="52">
        <v>1</v>
      </c>
      <c r="D11" s="481"/>
      <c r="E11" s="54">
        <f>ROUND(C11*D11,2)</f>
        <v>0</v>
      </c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</row>
    <row r="12" spans="1:16" x14ac:dyDescent="0.2">
      <c r="A12" s="51" t="s">
        <v>49</v>
      </c>
      <c r="B12" s="48" t="s">
        <v>4</v>
      </c>
      <c r="C12" s="65">
        <v>1</v>
      </c>
      <c r="D12" s="483"/>
      <c r="E12" s="54">
        <f>ROUND(D12*C12,2)</f>
        <v>0</v>
      </c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</row>
    <row r="13" spans="1:16" x14ac:dyDescent="0.2">
      <c r="A13" s="51" t="s">
        <v>51</v>
      </c>
      <c r="B13" s="48" t="s">
        <v>18</v>
      </c>
      <c r="C13" s="65"/>
      <c r="D13" s="54">
        <f>(E8+E9)*4/25.25</f>
        <v>0</v>
      </c>
      <c r="E13" s="54">
        <f t="shared" ref="E13:E14" si="1">D13</f>
        <v>0</v>
      </c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</row>
    <row r="14" spans="1:16" x14ac:dyDescent="0.2">
      <c r="A14" s="51" t="s">
        <v>52</v>
      </c>
      <c r="B14" s="48" t="s">
        <v>18</v>
      </c>
      <c r="C14" s="65"/>
      <c r="D14" s="54">
        <f>(E8+E9)/220*8*2*10/12</f>
        <v>0</v>
      </c>
      <c r="E14" s="54">
        <f t="shared" si="1"/>
        <v>0</v>
      </c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</row>
    <row r="15" spans="1:16" ht="24" x14ac:dyDescent="0.2">
      <c r="A15" s="51" t="s">
        <v>53</v>
      </c>
      <c r="B15" s="48" t="s">
        <v>88</v>
      </c>
      <c r="C15" s="58">
        <f>'ENCARGOS SOCIAIS'!D52</f>
        <v>0.73832153777777787</v>
      </c>
      <c r="D15" s="53">
        <f>SUM(E8,E9,E10)</f>
        <v>0</v>
      </c>
      <c r="E15" s="54">
        <f>ROUND(D15*C15,2)</f>
        <v>0</v>
      </c>
      <c r="F15" s="26"/>
      <c r="G15" s="26"/>
      <c r="H15" s="26"/>
      <c r="I15" s="169">
        <f>E8+E9+E11+E12+E13+E14+E15</f>
        <v>0</v>
      </c>
      <c r="J15" s="26"/>
      <c r="K15" s="26"/>
      <c r="L15" s="26"/>
      <c r="M15" s="26"/>
      <c r="N15" s="26"/>
      <c r="O15" s="26"/>
      <c r="P15" s="26"/>
    </row>
    <row r="16" spans="1:16" x14ac:dyDescent="0.2">
      <c r="A16" s="362" t="s">
        <v>421</v>
      </c>
      <c r="B16" s="349"/>
      <c r="C16" s="349"/>
      <c r="D16" s="349"/>
      <c r="E16" s="350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</row>
    <row r="17" spans="1:16" x14ac:dyDescent="0.2">
      <c r="A17" s="51" t="s">
        <v>56</v>
      </c>
      <c r="B17" s="48" t="s">
        <v>57</v>
      </c>
      <c r="C17" s="65">
        <v>0.5</v>
      </c>
      <c r="D17" s="481"/>
      <c r="E17" s="53">
        <f t="shared" ref="E17:E23" si="2">ROUND(D17*C17,2)</f>
        <v>0</v>
      </c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</row>
    <row r="18" spans="1:16" x14ac:dyDescent="0.2">
      <c r="A18" s="51" t="s">
        <v>59</v>
      </c>
      <c r="B18" s="48" t="s">
        <v>57</v>
      </c>
      <c r="C18" s="65">
        <v>0.5</v>
      </c>
      <c r="D18" s="481"/>
      <c r="E18" s="53">
        <f t="shared" si="2"/>
        <v>0</v>
      </c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</row>
    <row r="19" spans="1:16" x14ac:dyDescent="0.2">
      <c r="A19" s="51" t="s">
        <v>61</v>
      </c>
      <c r="B19" s="48" t="s">
        <v>57</v>
      </c>
      <c r="C19" s="65">
        <v>0.25</v>
      </c>
      <c r="D19" s="481"/>
      <c r="E19" s="53">
        <f t="shared" si="2"/>
        <v>0</v>
      </c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</row>
    <row r="20" spans="1:16" x14ac:dyDescent="0.2">
      <c r="A20" s="51" t="s">
        <v>63</v>
      </c>
      <c r="B20" s="48" t="s">
        <v>57</v>
      </c>
      <c r="C20" s="65">
        <v>0.41670000000000001</v>
      </c>
      <c r="D20" s="481"/>
      <c r="E20" s="53">
        <f t="shared" si="2"/>
        <v>0</v>
      </c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</row>
    <row r="21" spans="1:16" x14ac:dyDescent="0.2">
      <c r="A21" s="51" t="s">
        <v>65</v>
      </c>
      <c r="B21" s="48" t="s">
        <v>57</v>
      </c>
      <c r="C21" s="65">
        <v>0.25</v>
      </c>
      <c r="D21" s="481"/>
      <c r="E21" s="53">
        <f t="shared" si="2"/>
        <v>0</v>
      </c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</row>
    <row r="22" spans="1:16" x14ac:dyDescent="0.2">
      <c r="A22" s="51" t="s">
        <v>66</v>
      </c>
      <c r="B22" s="48" t="s">
        <v>57</v>
      </c>
      <c r="C22" s="65">
        <v>8.3299999999999999E-2</v>
      </c>
      <c r="D22" s="481"/>
      <c r="E22" s="53">
        <f t="shared" si="2"/>
        <v>0</v>
      </c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</row>
    <row r="23" spans="1:16" x14ac:dyDescent="0.2">
      <c r="A23" s="51" t="s">
        <v>67</v>
      </c>
      <c r="B23" s="48" t="s">
        <v>57</v>
      </c>
      <c r="C23" s="65">
        <v>2</v>
      </c>
      <c r="D23" s="481"/>
      <c r="E23" s="53">
        <f t="shared" si="2"/>
        <v>0</v>
      </c>
      <c r="F23" s="26"/>
      <c r="G23" s="26"/>
      <c r="H23" s="26"/>
      <c r="I23" s="169">
        <f>E17+E18+E19+E20+E21+E22+E23</f>
        <v>0</v>
      </c>
      <c r="J23" s="26"/>
      <c r="K23" s="26"/>
      <c r="L23" s="26"/>
      <c r="M23" s="26"/>
      <c r="N23" s="26"/>
      <c r="O23" s="26"/>
      <c r="P23" s="26"/>
    </row>
    <row r="24" spans="1:16" x14ac:dyDescent="0.2">
      <c r="A24" s="359"/>
      <c r="B24" s="346"/>
      <c r="C24" s="346"/>
      <c r="D24" s="346"/>
      <c r="E24" s="347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</row>
    <row r="25" spans="1:16" x14ac:dyDescent="0.2">
      <c r="A25" s="345" t="s">
        <v>76</v>
      </c>
      <c r="B25" s="346"/>
      <c r="C25" s="346"/>
      <c r="D25" s="347"/>
      <c r="E25" s="87">
        <f>I15+I23</f>
        <v>0</v>
      </c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</row>
    <row r="26" spans="1:16" x14ac:dyDescent="0.2">
      <c r="A26" s="345" t="s">
        <v>94</v>
      </c>
      <c r="B26" s="346"/>
      <c r="C26" s="346"/>
      <c r="D26" s="347"/>
      <c r="E26" s="170">
        <v>3</v>
      </c>
      <c r="F26" s="26"/>
      <c r="G26" s="26"/>
      <c r="H26" s="26"/>
      <c r="I26" s="26"/>
      <c r="J26" s="26"/>
      <c r="K26" s="84">
        <v>3400</v>
      </c>
      <c r="L26" s="84"/>
      <c r="M26" s="84">
        <f>K26+(K26*78.56%)</f>
        <v>6071.0400000000009</v>
      </c>
      <c r="N26" s="84"/>
      <c r="O26" s="26"/>
      <c r="P26" s="26"/>
    </row>
    <row r="27" spans="1:16" x14ac:dyDescent="0.2">
      <c r="A27" s="345" t="s">
        <v>78</v>
      </c>
      <c r="B27" s="346"/>
      <c r="C27" s="346"/>
      <c r="D27" s="347"/>
      <c r="E27" s="87">
        <f>ROUND(E25*E26,2)</f>
        <v>0</v>
      </c>
      <c r="F27" s="26"/>
      <c r="G27" s="26"/>
      <c r="H27" s="26"/>
      <c r="I27" s="26"/>
      <c r="J27" s="26"/>
      <c r="K27" s="84">
        <f>E26*K26</f>
        <v>10200</v>
      </c>
      <c r="L27" s="84">
        <f>E27-K27</f>
        <v>-10200</v>
      </c>
      <c r="M27" s="84">
        <f>E26*M26</f>
        <v>18213.120000000003</v>
      </c>
      <c r="N27" s="84">
        <f>E27-M27</f>
        <v>-18213.120000000003</v>
      </c>
      <c r="O27" s="26"/>
      <c r="P27" s="26"/>
    </row>
    <row r="28" spans="1:16" x14ac:dyDescent="0.2">
      <c r="A28" s="360"/>
      <c r="B28" s="346"/>
      <c r="C28" s="346"/>
      <c r="D28" s="346"/>
      <c r="E28" s="347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</row>
    <row r="29" spans="1:16" x14ac:dyDescent="0.2">
      <c r="A29" s="352" t="s">
        <v>269</v>
      </c>
      <c r="B29" s="347"/>
      <c r="C29" s="351" t="s">
        <v>31</v>
      </c>
      <c r="D29" s="346"/>
      <c r="E29" s="347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</row>
    <row r="30" spans="1:16" x14ac:dyDescent="0.2">
      <c r="A30" s="48" t="s">
        <v>2</v>
      </c>
      <c r="B30" s="48" t="s">
        <v>34</v>
      </c>
      <c r="C30" s="164" t="s">
        <v>35</v>
      </c>
      <c r="D30" s="164" t="s">
        <v>420</v>
      </c>
      <c r="E30" s="164" t="s">
        <v>36</v>
      </c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</row>
    <row r="31" spans="1:16" x14ac:dyDescent="0.2">
      <c r="A31" s="356" t="s">
        <v>32</v>
      </c>
      <c r="B31" s="357"/>
      <c r="C31" s="357"/>
      <c r="D31" s="357"/>
      <c r="E31" s="357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</row>
    <row r="32" spans="1:16" x14ac:dyDescent="0.2">
      <c r="A32" s="51" t="s">
        <v>37</v>
      </c>
      <c r="B32" s="48" t="s">
        <v>4</v>
      </c>
      <c r="C32" s="65">
        <v>1</v>
      </c>
      <c r="D32" s="483"/>
      <c r="E32" s="54">
        <f t="shared" ref="E32:E34" si="3">ROUND(D32*C32,2)</f>
        <v>0</v>
      </c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</row>
    <row r="33" spans="1:16" x14ac:dyDescent="0.2">
      <c r="A33" s="51" t="s">
        <v>41</v>
      </c>
      <c r="B33" s="48" t="s">
        <v>18</v>
      </c>
      <c r="C33" s="58">
        <v>0.4</v>
      </c>
      <c r="D33" s="54">
        <f>E32</f>
        <v>0</v>
      </c>
      <c r="E33" s="54">
        <f t="shared" si="3"/>
        <v>0</v>
      </c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</row>
    <row r="34" spans="1:16" x14ac:dyDescent="0.2">
      <c r="A34" s="51" t="s">
        <v>43</v>
      </c>
      <c r="B34" s="48" t="s">
        <v>18</v>
      </c>
      <c r="C34" s="58">
        <v>0</v>
      </c>
      <c r="D34" s="54">
        <f>D32</f>
        <v>0</v>
      </c>
      <c r="E34" s="54">
        <f t="shared" si="3"/>
        <v>0</v>
      </c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</row>
    <row r="35" spans="1:16" x14ac:dyDescent="0.2">
      <c r="A35" s="51" t="s">
        <v>47</v>
      </c>
      <c r="B35" s="48" t="s">
        <v>18</v>
      </c>
      <c r="C35" s="52">
        <v>1</v>
      </c>
      <c r="D35" s="481"/>
      <c r="E35" s="54">
        <f>ROUND(C35*D35,2)</f>
        <v>0</v>
      </c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</row>
    <row r="36" spans="1:16" x14ac:dyDescent="0.2">
      <c r="A36" s="51" t="s">
        <v>49</v>
      </c>
      <c r="B36" s="48" t="s">
        <v>4</v>
      </c>
      <c r="C36" s="65">
        <v>1</v>
      </c>
      <c r="D36" s="483"/>
      <c r="E36" s="54">
        <f>ROUND(D36*C36,2)</f>
        <v>0</v>
      </c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</row>
    <row r="37" spans="1:16" x14ac:dyDescent="0.2">
      <c r="A37" s="51" t="s">
        <v>51</v>
      </c>
      <c r="B37" s="48" t="s">
        <v>18</v>
      </c>
      <c r="C37" s="65"/>
      <c r="D37" s="54">
        <f>(E32+E33)*4/25.25</f>
        <v>0</v>
      </c>
      <c r="E37" s="54">
        <f t="shared" ref="E37:E38" si="4">D37</f>
        <v>0</v>
      </c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</row>
    <row r="38" spans="1:16" x14ac:dyDescent="0.2">
      <c r="A38" s="51" t="s">
        <v>52</v>
      </c>
      <c r="B38" s="48" t="s">
        <v>18</v>
      </c>
      <c r="C38" s="65"/>
      <c r="D38" s="54">
        <f>(E32+E33)/220*8*2*10/12</f>
        <v>0</v>
      </c>
      <c r="E38" s="54">
        <f t="shared" si="4"/>
        <v>0</v>
      </c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</row>
    <row r="39" spans="1:16" ht="24" x14ac:dyDescent="0.2">
      <c r="A39" s="51" t="s">
        <v>53</v>
      </c>
      <c r="B39" s="48" t="s">
        <v>88</v>
      </c>
      <c r="C39" s="58">
        <f>'ENCARGOS SOCIAIS'!D52</f>
        <v>0.73832153777777787</v>
      </c>
      <c r="D39" s="53">
        <f>SUM(E32,E33,E34)</f>
        <v>0</v>
      </c>
      <c r="E39" s="54">
        <f>ROUND(D39*C39,2)</f>
        <v>0</v>
      </c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</row>
    <row r="40" spans="1:16" x14ac:dyDescent="0.2">
      <c r="A40" s="362" t="s">
        <v>421</v>
      </c>
      <c r="B40" s="349"/>
      <c r="C40" s="349"/>
      <c r="D40" s="349"/>
      <c r="E40" s="350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</row>
    <row r="41" spans="1:16" x14ac:dyDescent="0.2">
      <c r="A41" s="51" t="s">
        <v>56</v>
      </c>
      <c r="B41" s="48" t="s">
        <v>57</v>
      </c>
      <c r="C41" s="65">
        <v>0.5</v>
      </c>
      <c r="D41" s="481"/>
      <c r="E41" s="53">
        <f t="shared" ref="E41:E47" si="5">ROUND(D41*C41,2)</f>
        <v>0</v>
      </c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</row>
    <row r="42" spans="1:16" x14ac:dyDescent="0.2">
      <c r="A42" s="51" t="s">
        <v>59</v>
      </c>
      <c r="B42" s="48" t="s">
        <v>57</v>
      </c>
      <c r="C42" s="65">
        <v>0.5</v>
      </c>
      <c r="D42" s="481"/>
      <c r="E42" s="53">
        <f t="shared" si="5"/>
        <v>0</v>
      </c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</row>
    <row r="43" spans="1:16" x14ac:dyDescent="0.2">
      <c r="A43" s="51" t="s">
        <v>61</v>
      </c>
      <c r="B43" s="48" t="s">
        <v>57</v>
      </c>
      <c r="C43" s="65">
        <v>0.25</v>
      </c>
      <c r="D43" s="481"/>
      <c r="E43" s="53">
        <f t="shared" si="5"/>
        <v>0</v>
      </c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</row>
    <row r="44" spans="1:16" x14ac:dyDescent="0.2">
      <c r="A44" s="51" t="s">
        <v>63</v>
      </c>
      <c r="B44" s="48" t="s">
        <v>57</v>
      </c>
      <c r="C44" s="65">
        <v>0.41670000000000001</v>
      </c>
      <c r="D44" s="481"/>
      <c r="E44" s="53">
        <f t="shared" si="5"/>
        <v>0</v>
      </c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</row>
    <row r="45" spans="1:16" x14ac:dyDescent="0.2">
      <c r="A45" s="51" t="s">
        <v>65</v>
      </c>
      <c r="B45" s="48" t="s">
        <v>57</v>
      </c>
      <c r="C45" s="65">
        <v>0.25</v>
      </c>
      <c r="D45" s="481"/>
      <c r="E45" s="53">
        <f t="shared" si="5"/>
        <v>0</v>
      </c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</row>
    <row r="46" spans="1:16" x14ac:dyDescent="0.2">
      <c r="A46" s="51" t="s">
        <v>66</v>
      </c>
      <c r="B46" s="48" t="s">
        <v>57</v>
      </c>
      <c r="C46" s="65">
        <v>8.3299999999999999E-2</v>
      </c>
      <c r="D46" s="481"/>
      <c r="E46" s="53">
        <f t="shared" si="5"/>
        <v>0</v>
      </c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</row>
    <row r="47" spans="1:16" x14ac:dyDescent="0.2">
      <c r="A47" s="51" t="s">
        <v>67</v>
      </c>
      <c r="B47" s="48" t="s">
        <v>57</v>
      </c>
      <c r="C47" s="65">
        <v>2</v>
      </c>
      <c r="D47" s="481"/>
      <c r="E47" s="53">
        <f t="shared" si="5"/>
        <v>0</v>
      </c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</row>
    <row r="48" spans="1:16" x14ac:dyDescent="0.2">
      <c r="A48" s="359"/>
      <c r="B48" s="346"/>
      <c r="C48" s="346"/>
      <c r="D48" s="346"/>
      <c r="E48" s="347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</row>
    <row r="49" spans="1:16" x14ac:dyDescent="0.2">
      <c r="A49" s="345" t="s">
        <v>76</v>
      </c>
      <c r="B49" s="346"/>
      <c r="C49" s="346"/>
      <c r="D49" s="347"/>
      <c r="E49" s="87">
        <f>SUM(E41:E47,E32:E39)</f>
        <v>0</v>
      </c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</row>
    <row r="50" spans="1:16" x14ac:dyDescent="0.2">
      <c r="A50" s="345" t="s">
        <v>94</v>
      </c>
      <c r="B50" s="346"/>
      <c r="C50" s="346"/>
      <c r="D50" s="347"/>
      <c r="E50" s="82">
        <v>1</v>
      </c>
      <c r="F50" s="26"/>
      <c r="G50" s="26"/>
      <c r="H50" s="26"/>
      <c r="I50" s="26"/>
      <c r="J50" s="26"/>
      <c r="K50" s="84">
        <v>3000</v>
      </c>
      <c r="L50" s="84"/>
      <c r="M50" s="84">
        <f>K50+(K50*78.56%)</f>
        <v>5356.8</v>
      </c>
      <c r="N50" s="84"/>
      <c r="O50" s="26"/>
      <c r="P50" s="26"/>
    </row>
    <row r="51" spans="1:16" x14ac:dyDescent="0.2">
      <c r="A51" s="345" t="s">
        <v>78</v>
      </c>
      <c r="B51" s="346"/>
      <c r="C51" s="346"/>
      <c r="D51" s="347"/>
      <c r="E51" s="87">
        <f>ROUND(E49*E50,2)</f>
        <v>0</v>
      </c>
      <c r="F51" s="26"/>
      <c r="G51" s="26"/>
      <c r="H51" s="26"/>
      <c r="I51" s="26"/>
      <c r="J51" s="26"/>
      <c r="K51" s="84">
        <f>E50*K50</f>
        <v>3000</v>
      </c>
      <c r="L51" s="84">
        <f>E51-K51</f>
        <v>-3000</v>
      </c>
      <c r="M51" s="84">
        <f>E50*M50</f>
        <v>5356.8</v>
      </c>
      <c r="N51" s="84">
        <f>E51-M51</f>
        <v>-5356.8</v>
      </c>
      <c r="O51" s="26"/>
      <c r="P51" s="26"/>
    </row>
    <row r="52" spans="1:16" x14ac:dyDescent="0.2">
      <c r="A52" s="89"/>
      <c r="B52" s="89"/>
      <c r="C52" s="89"/>
      <c r="D52" s="89"/>
      <c r="E52" s="89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</row>
    <row r="53" spans="1:16" x14ac:dyDescent="0.2">
      <c r="A53" s="352" t="s">
        <v>635</v>
      </c>
      <c r="B53" s="346"/>
      <c r="C53" s="346"/>
      <c r="D53" s="346"/>
      <c r="E53" s="347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</row>
    <row r="54" spans="1:16" x14ac:dyDescent="0.2">
      <c r="A54" s="355" t="s">
        <v>203</v>
      </c>
      <c r="B54" s="346"/>
      <c r="C54" s="346"/>
      <c r="D54" s="346"/>
      <c r="E54" s="347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</row>
    <row r="55" spans="1:16" x14ac:dyDescent="0.2">
      <c r="A55" s="48" t="s">
        <v>2</v>
      </c>
      <c r="B55" s="46" t="s">
        <v>34</v>
      </c>
      <c r="C55" s="90"/>
      <c r="D55" s="46" t="s">
        <v>270</v>
      </c>
      <c r="E55" s="90"/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26"/>
    </row>
    <row r="56" spans="1:16" x14ac:dyDescent="0.2">
      <c r="A56" s="51" t="s">
        <v>119</v>
      </c>
      <c r="B56" s="46" t="s">
        <v>120</v>
      </c>
      <c r="C56" s="90"/>
      <c r="D56" s="171">
        <f>'EXTENSÃO DE RUAS'!D103/1000</f>
        <v>56.827819999999988</v>
      </c>
      <c r="E56" s="92"/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6"/>
    </row>
    <row r="57" spans="1:16" x14ac:dyDescent="0.2">
      <c r="A57" s="51" t="s">
        <v>122</v>
      </c>
      <c r="B57" s="46" t="s">
        <v>123</v>
      </c>
      <c r="C57" s="90"/>
      <c r="D57" s="103">
        <v>25.25</v>
      </c>
      <c r="E57" s="92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</row>
    <row r="58" spans="1:16" x14ac:dyDescent="0.2">
      <c r="A58" s="51" t="s">
        <v>124</v>
      </c>
      <c r="B58" s="46" t="s">
        <v>120</v>
      </c>
      <c r="C58" s="90"/>
      <c r="D58" s="103">
        <f>D56*D57</f>
        <v>1434.9024549999997</v>
      </c>
      <c r="E58" s="92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</row>
    <row r="59" spans="1:16" x14ac:dyDescent="0.2">
      <c r="A59" s="51" t="s">
        <v>126</v>
      </c>
      <c r="B59" s="46" t="s">
        <v>127</v>
      </c>
      <c r="C59" s="90"/>
      <c r="D59" s="172">
        <v>2</v>
      </c>
      <c r="E59" s="94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</row>
    <row r="60" spans="1:16" x14ac:dyDescent="0.2">
      <c r="A60" s="99" t="s">
        <v>422</v>
      </c>
      <c r="B60" s="46" t="s">
        <v>129</v>
      </c>
      <c r="C60" s="90"/>
      <c r="D60" s="172">
        <f>D58/D59</f>
        <v>717.45122749999985</v>
      </c>
      <c r="E60" s="94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</row>
    <row r="61" spans="1:16" x14ac:dyDescent="0.2">
      <c r="A61" s="355" t="s">
        <v>423</v>
      </c>
      <c r="B61" s="346"/>
      <c r="C61" s="346"/>
      <c r="D61" s="346"/>
      <c r="E61" s="347"/>
      <c r="F61" s="375"/>
      <c r="G61" s="375"/>
      <c r="H61" s="376"/>
      <c r="I61" s="26"/>
      <c r="J61" s="26"/>
      <c r="K61" s="26"/>
      <c r="L61" s="26"/>
      <c r="M61" s="26"/>
      <c r="N61" s="26"/>
      <c r="O61" s="26"/>
      <c r="P61" s="26"/>
    </row>
    <row r="62" spans="1:16" x14ac:dyDescent="0.2">
      <c r="A62" s="48" t="s">
        <v>2</v>
      </c>
      <c r="B62" s="46" t="s">
        <v>34</v>
      </c>
      <c r="C62" s="90"/>
      <c r="D62" s="46" t="s">
        <v>270</v>
      </c>
      <c r="E62" s="90"/>
      <c r="F62" s="97">
        <v>2017</v>
      </c>
      <c r="G62" s="97">
        <v>2018</v>
      </c>
      <c r="H62" s="98">
        <v>2019</v>
      </c>
      <c r="I62" s="26"/>
      <c r="J62" s="26"/>
      <c r="K62" s="26"/>
      <c r="L62" s="26"/>
      <c r="M62" s="26"/>
      <c r="N62" s="26"/>
      <c r="O62" s="26"/>
      <c r="P62" s="26"/>
    </row>
    <row r="63" spans="1:16" x14ac:dyDescent="0.2">
      <c r="A63" s="51" t="s">
        <v>119</v>
      </c>
      <c r="B63" s="46" t="s">
        <v>120</v>
      </c>
      <c r="C63" s="90"/>
      <c r="D63" s="103">
        <f>D56*0.4</f>
        <v>22.731127999999998</v>
      </c>
      <c r="E63" s="92"/>
      <c r="F63" s="101">
        <v>1.09E-2</v>
      </c>
      <c r="G63" s="101">
        <v>5.7999999999999996E-3</v>
      </c>
      <c r="H63" s="101">
        <v>5.4000000000000003E-3</v>
      </c>
      <c r="I63" s="26"/>
      <c r="J63" s="26"/>
      <c r="K63" s="26"/>
      <c r="L63" s="26"/>
      <c r="M63" s="26"/>
      <c r="N63" s="26"/>
      <c r="O63" s="26"/>
      <c r="P63" s="26"/>
    </row>
    <row r="64" spans="1:16" x14ac:dyDescent="0.2">
      <c r="A64" s="51" t="s">
        <v>122</v>
      </c>
      <c r="B64" s="46" t="s">
        <v>123</v>
      </c>
      <c r="C64" s="90"/>
      <c r="D64" s="103">
        <v>25.25</v>
      </c>
      <c r="E64" s="92"/>
      <c r="F64" s="102">
        <v>8.6999999999999994E-3</v>
      </c>
      <c r="G64" s="102">
        <v>4.7000000000000002E-3</v>
      </c>
      <c r="H64" s="102">
        <v>4.8999999999999998E-3</v>
      </c>
      <c r="I64" s="26"/>
      <c r="J64" s="26"/>
      <c r="K64" s="26"/>
      <c r="L64" s="26"/>
      <c r="M64" s="26"/>
      <c r="N64" s="26"/>
      <c r="O64" s="26"/>
      <c r="P64" s="26"/>
    </row>
    <row r="65" spans="1:16" x14ac:dyDescent="0.2">
      <c r="A65" s="51" t="s">
        <v>124</v>
      </c>
      <c r="B65" s="46" t="s">
        <v>120</v>
      </c>
      <c r="C65" s="90"/>
      <c r="D65" s="103">
        <f>D63*D64</f>
        <v>573.96098199999994</v>
      </c>
      <c r="E65" s="92"/>
      <c r="F65" s="101">
        <v>1.0500000000000001E-2</v>
      </c>
      <c r="G65" s="101">
        <v>5.3E-3</v>
      </c>
      <c r="H65" s="101">
        <v>4.7000000000000002E-3</v>
      </c>
      <c r="I65" s="26"/>
      <c r="J65" s="26"/>
      <c r="K65" s="26"/>
      <c r="L65" s="26"/>
      <c r="M65" s="26"/>
      <c r="N65" s="26"/>
      <c r="O65" s="26"/>
      <c r="P65" s="26"/>
    </row>
    <row r="66" spans="1:16" x14ac:dyDescent="0.2">
      <c r="A66" s="51" t="s">
        <v>126</v>
      </c>
      <c r="B66" s="46" t="s">
        <v>127</v>
      </c>
      <c r="C66" s="90"/>
      <c r="D66" s="172">
        <v>3</v>
      </c>
      <c r="E66" s="94"/>
      <c r="F66" s="102">
        <v>7.9000000000000008E-3</v>
      </c>
      <c r="G66" s="102">
        <v>5.1999999999999998E-3</v>
      </c>
      <c r="H66" s="102">
        <v>5.1999999999999998E-3</v>
      </c>
      <c r="I66" s="26"/>
      <c r="J66" s="26"/>
      <c r="K66" s="26"/>
      <c r="L66" s="26"/>
      <c r="M66" s="26"/>
      <c r="N66" s="26"/>
      <c r="O66" s="26"/>
      <c r="P66" s="26"/>
    </row>
    <row r="67" spans="1:16" x14ac:dyDescent="0.2">
      <c r="A67" s="99" t="s">
        <v>422</v>
      </c>
      <c r="B67" s="46" t="s">
        <v>129</v>
      </c>
      <c r="C67" s="90"/>
      <c r="D67" s="172">
        <f>D65/D66</f>
        <v>191.32032733333332</v>
      </c>
      <c r="E67" s="94"/>
      <c r="F67" s="101">
        <v>9.2999999999999992E-3</v>
      </c>
      <c r="G67" s="101">
        <v>5.1999999999999998E-3</v>
      </c>
      <c r="H67" s="101">
        <v>5.4000000000000003E-3</v>
      </c>
      <c r="I67" s="26"/>
      <c r="J67" s="26"/>
      <c r="K67" s="26"/>
      <c r="L67" s="26"/>
      <c r="M67" s="26"/>
      <c r="N67" s="26"/>
      <c r="O67" s="26"/>
      <c r="P67" s="26"/>
    </row>
    <row r="68" spans="1:16" x14ac:dyDescent="0.2">
      <c r="A68" s="355" t="s">
        <v>166</v>
      </c>
      <c r="B68" s="346"/>
      <c r="C68" s="346"/>
      <c r="D68" s="346"/>
      <c r="E68" s="347"/>
      <c r="F68" s="102">
        <v>8.0999999999999996E-3</v>
      </c>
      <c r="G68" s="102">
        <v>5.1999999999999998E-3</v>
      </c>
      <c r="H68" s="102">
        <v>4.7000000000000002E-3</v>
      </c>
      <c r="I68" s="26"/>
      <c r="J68" s="26"/>
      <c r="K68" s="26"/>
      <c r="L68" s="26"/>
      <c r="M68" s="26"/>
      <c r="N68" s="26"/>
      <c r="O68" s="26"/>
      <c r="P68" s="26"/>
    </row>
    <row r="69" spans="1:16" x14ac:dyDescent="0.2">
      <c r="A69" s="48" t="s">
        <v>2</v>
      </c>
      <c r="B69" s="46" t="s">
        <v>34</v>
      </c>
      <c r="C69" s="90"/>
      <c r="D69" s="46" t="s">
        <v>270</v>
      </c>
      <c r="E69" s="90"/>
      <c r="F69" s="101">
        <v>8.0000000000000002E-3</v>
      </c>
      <c r="G69" s="101">
        <v>5.4000000000000003E-3</v>
      </c>
      <c r="H69" s="101">
        <v>5.0000000000000001E-3</v>
      </c>
      <c r="I69" s="26"/>
      <c r="J69" s="26"/>
      <c r="K69" s="26"/>
      <c r="L69" s="26"/>
      <c r="M69" s="26"/>
      <c r="N69" s="26"/>
      <c r="O69" s="26"/>
      <c r="P69" s="26"/>
    </row>
    <row r="70" spans="1:16" x14ac:dyDescent="0.2">
      <c r="A70" s="51" t="s">
        <v>633</v>
      </c>
      <c r="B70" s="173"/>
      <c r="C70" s="174"/>
      <c r="D70" s="173"/>
      <c r="E70" s="175"/>
      <c r="F70" s="101"/>
      <c r="G70" s="101"/>
      <c r="H70" s="101"/>
      <c r="I70" s="26"/>
      <c r="J70" s="26"/>
      <c r="K70" s="26"/>
      <c r="L70" s="26"/>
      <c r="M70" s="26"/>
      <c r="N70" s="26"/>
      <c r="O70" s="26"/>
      <c r="P70" s="26"/>
    </row>
    <row r="71" spans="1:16" x14ac:dyDescent="0.2">
      <c r="A71" s="51" t="s">
        <v>133</v>
      </c>
      <c r="B71" s="46" t="s">
        <v>134</v>
      </c>
      <c r="C71" s="90"/>
      <c r="D71" s="103">
        <v>48</v>
      </c>
      <c r="E71" s="105"/>
      <c r="F71" s="102">
        <v>8.0000000000000002E-3</v>
      </c>
      <c r="G71" s="102">
        <v>5.0000000000000001E-3</v>
      </c>
      <c r="H71" s="104">
        <v>5.0000000000000001E-3</v>
      </c>
      <c r="I71" s="26"/>
      <c r="J71" s="26"/>
      <c r="K71" s="26"/>
      <c r="L71" s="26"/>
      <c r="M71" s="26"/>
      <c r="N71" s="26"/>
      <c r="O71" s="26"/>
      <c r="P71" s="26"/>
    </row>
    <row r="72" spans="1:16" x14ac:dyDescent="0.2">
      <c r="A72" s="51" t="s">
        <v>136</v>
      </c>
      <c r="B72" s="46" t="s">
        <v>137</v>
      </c>
      <c r="C72" s="90"/>
      <c r="D72" s="103">
        <v>1</v>
      </c>
      <c r="E72" s="105"/>
      <c r="F72" s="26"/>
      <c r="G72" s="26"/>
      <c r="H72" s="26"/>
      <c r="I72" s="26"/>
      <c r="J72" s="26"/>
      <c r="K72" s="26"/>
      <c r="L72" s="26"/>
      <c r="M72" s="26"/>
      <c r="N72" s="26"/>
      <c r="O72" s="26"/>
      <c r="P72" s="26"/>
    </row>
    <row r="73" spans="1:16" x14ac:dyDescent="0.2">
      <c r="A73" s="51" t="s">
        <v>139</v>
      </c>
      <c r="B73" s="46" t="s">
        <v>134</v>
      </c>
      <c r="C73" s="90"/>
      <c r="D73" s="103">
        <v>48</v>
      </c>
      <c r="E73" s="105"/>
      <c r="F73" s="26"/>
      <c r="G73" s="26"/>
      <c r="H73" s="26"/>
      <c r="I73" s="26"/>
      <c r="J73" s="26"/>
      <c r="K73" s="26"/>
      <c r="L73" s="26"/>
      <c r="M73" s="26"/>
      <c r="N73" s="26"/>
      <c r="O73" s="26"/>
      <c r="P73" s="26"/>
    </row>
    <row r="74" spans="1:16" x14ac:dyDescent="0.2">
      <c r="A74" s="51" t="s">
        <v>141</v>
      </c>
      <c r="B74" s="46" t="s">
        <v>142</v>
      </c>
      <c r="C74" s="90"/>
      <c r="D74" s="107">
        <v>0.2</v>
      </c>
      <c r="E74" s="176"/>
      <c r="F74" s="26"/>
      <c r="G74" s="26"/>
      <c r="H74" s="26"/>
      <c r="I74" s="26"/>
      <c r="J74" s="26"/>
      <c r="K74" s="26"/>
      <c r="L74" s="26"/>
      <c r="M74" s="26"/>
      <c r="N74" s="26"/>
      <c r="O74" s="26"/>
      <c r="P74" s="26"/>
    </row>
    <row r="75" spans="1:16" x14ac:dyDescent="0.2">
      <c r="A75" s="51" t="s">
        <v>144</v>
      </c>
      <c r="B75" s="46" t="s">
        <v>142</v>
      </c>
      <c r="C75" s="90"/>
      <c r="D75" s="107">
        <v>0.8</v>
      </c>
      <c r="E75" s="108"/>
      <c r="F75" s="26"/>
      <c r="G75" s="26"/>
      <c r="H75" s="26"/>
      <c r="I75" s="26"/>
      <c r="J75" s="26"/>
      <c r="K75" s="26"/>
      <c r="L75" s="26"/>
      <c r="M75" s="26"/>
      <c r="N75" s="26"/>
      <c r="O75" s="26"/>
      <c r="P75" s="26"/>
    </row>
    <row r="76" spans="1:16" x14ac:dyDescent="0.2">
      <c r="A76" s="99" t="s">
        <v>424</v>
      </c>
      <c r="B76" s="46" t="s">
        <v>142</v>
      </c>
      <c r="C76" s="90"/>
      <c r="D76" s="112">
        <v>1.6670000000000001E-2</v>
      </c>
      <c r="E76" s="17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</row>
    <row r="77" spans="1:16" x14ac:dyDescent="0.2">
      <c r="A77" s="355" t="s">
        <v>147</v>
      </c>
      <c r="B77" s="346"/>
      <c r="C77" s="346"/>
      <c r="D77" s="346"/>
      <c r="E77" s="347"/>
      <c r="F77" s="26"/>
      <c r="G77" s="26"/>
      <c r="H77" s="26"/>
      <c r="I77" s="26"/>
      <c r="J77" s="26"/>
      <c r="K77" s="26"/>
      <c r="L77" s="26"/>
      <c r="M77" s="26"/>
      <c r="N77" s="26"/>
      <c r="O77" s="26"/>
      <c r="P77" s="26"/>
    </row>
    <row r="78" spans="1:16" x14ac:dyDescent="0.2">
      <c r="A78" s="48" t="s">
        <v>2</v>
      </c>
      <c r="B78" s="46" t="s">
        <v>34</v>
      </c>
      <c r="C78" s="90"/>
      <c r="D78" s="46" t="s">
        <v>270</v>
      </c>
      <c r="E78" s="90"/>
      <c r="F78" s="26"/>
      <c r="G78" s="26"/>
      <c r="H78" s="26"/>
      <c r="I78" s="26"/>
      <c r="J78" s="26"/>
      <c r="K78" s="26"/>
      <c r="L78" s="26"/>
      <c r="M78" s="26"/>
      <c r="N78" s="26"/>
      <c r="O78" s="26"/>
      <c r="P78" s="26"/>
    </row>
    <row r="79" spans="1:16" x14ac:dyDescent="0.2">
      <c r="A79" s="51" t="s">
        <v>133</v>
      </c>
      <c r="B79" s="46" t="s">
        <v>149</v>
      </c>
      <c r="C79" s="90"/>
      <c r="D79" s="103">
        <v>4</v>
      </c>
      <c r="E79" s="105"/>
      <c r="F79" s="26"/>
      <c r="G79" s="26"/>
      <c r="H79" s="26"/>
      <c r="I79" s="26"/>
      <c r="J79" s="26"/>
      <c r="K79" s="26"/>
      <c r="L79" s="26"/>
      <c r="M79" s="26"/>
      <c r="N79" s="26"/>
      <c r="O79" s="26"/>
      <c r="P79" s="26"/>
    </row>
    <row r="80" spans="1:16" x14ac:dyDescent="0.2">
      <c r="A80" s="51" t="s">
        <v>136</v>
      </c>
      <c r="B80" s="46" t="s">
        <v>137</v>
      </c>
      <c r="C80" s="90"/>
      <c r="D80" s="103">
        <v>1</v>
      </c>
      <c r="E80" s="105"/>
      <c r="F80" s="26"/>
      <c r="G80" s="26"/>
      <c r="H80" s="26"/>
      <c r="I80" s="26"/>
      <c r="J80" s="26"/>
      <c r="K80" s="26"/>
      <c r="L80" s="26"/>
      <c r="M80" s="26"/>
      <c r="N80" s="26"/>
      <c r="O80" s="26"/>
      <c r="P80" s="26"/>
    </row>
    <row r="81" spans="1:16" x14ac:dyDescent="0.2">
      <c r="A81" s="51" t="s">
        <v>139</v>
      </c>
      <c r="B81" s="46" t="s">
        <v>149</v>
      </c>
      <c r="C81" s="90"/>
      <c r="D81" s="103">
        <v>4</v>
      </c>
      <c r="E81" s="105"/>
      <c r="F81" s="26"/>
      <c r="G81" s="26"/>
      <c r="H81" s="26"/>
      <c r="I81" s="26"/>
      <c r="J81" s="26"/>
      <c r="K81" s="26"/>
      <c r="L81" s="26"/>
      <c r="M81" s="26"/>
      <c r="N81" s="26"/>
      <c r="O81" s="26"/>
      <c r="P81" s="26"/>
    </row>
    <row r="82" spans="1:16" x14ac:dyDescent="0.2">
      <c r="A82" s="51" t="s">
        <v>151</v>
      </c>
      <c r="B82" s="46" t="s">
        <v>4</v>
      </c>
      <c r="C82" s="90"/>
      <c r="D82" s="484"/>
      <c r="E82" s="485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</row>
    <row r="83" spans="1:16" x14ac:dyDescent="0.2">
      <c r="A83" s="51" t="s">
        <v>152</v>
      </c>
      <c r="B83" s="46" t="s">
        <v>142</v>
      </c>
      <c r="C83" s="90"/>
      <c r="D83" s="107">
        <f>(14.75/12)/100</f>
        <v>1.2291666666666668E-2</v>
      </c>
      <c r="E83" s="120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</row>
    <row r="84" spans="1:16" x14ac:dyDescent="0.2">
      <c r="A84" s="99" t="s">
        <v>153</v>
      </c>
      <c r="B84" s="46" t="s">
        <v>4</v>
      </c>
      <c r="C84" s="90"/>
      <c r="D84" s="125">
        <f>D82*D83</f>
        <v>0</v>
      </c>
      <c r="E84" s="123"/>
      <c r="F84" s="26"/>
      <c r="G84" s="26"/>
      <c r="H84" s="26"/>
      <c r="I84" s="26"/>
      <c r="J84" s="26"/>
      <c r="K84" s="26"/>
      <c r="L84" s="26"/>
      <c r="M84" s="26"/>
      <c r="N84" s="26"/>
      <c r="O84" s="26"/>
      <c r="P84" s="26"/>
    </row>
    <row r="85" spans="1:16" x14ac:dyDescent="0.2">
      <c r="A85" s="355" t="s">
        <v>425</v>
      </c>
      <c r="B85" s="346"/>
      <c r="C85" s="346"/>
      <c r="D85" s="346"/>
      <c r="E85" s="347"/>
      <c r="F85" s="26"/>
      <c r="G85" s="26"/>
      <c r="H85" s="26"/>
      <c r="I85" s="26"/>
      <c r="J85" s="26"/>
      <c r="K85" s="26"/>
      <c r="L85" s="26"/>
      <c r="M85" s="26"/>
      <c r="N85" s="26"/>
      <c r="O85" s="26"/>
      <c r="P85" s="26"/>
    </row>
    <row r="86" spans="1:16" x14ac:dyDescent="0.2">
      <c r="A86" s="48" t="s">
        <v>2</v>
      </c>
      <c r="B86" s="46" t="s">
        <v>34</v>
      </c>
      <c r="C86" s="90"/>
      <c r="D86" s="46" t="s">
        <v>270</v>
      </c>
      <c r="E86" s="90"/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26"/>
    </row>
    <row r="87" spans="1:16" x14ac:dyDescent="0.2">
      <c r="A87" s="51" t="s">
        <v>133</v>
      </c>
      <c r="B87" s="46" t="s">
        <v>149</v>
      </c>
      <c r="C87" s="90"/>
      <c r="D87" s="103">
        <v>4</v>
      </c>
      <c r="E87" s="105"/>
      <c r="F87" s="26"/>
      <c r="G87" s="26"/>
      <c r="H87" s="26"/>
      <c r="I87" s="26"/>
      <c r="J87" s="26"/>
      <c r="K87" s="26"/>
      <c r="L87" s="26"/>
      <c r="M87" s="26"/>
      <c r="N87" s="26"/>
      <c r="O87" s="26"/>
      <c r="P87" s="26"/>
    </row>
    <row r="88" spans="1:16" x14ac:dyDescent="0.2">
      <c r="A88" s="51" t="s">
        <v>136</v>
      </c>
      <c r="B88" s="46" t="s">
        <v>137</v>
      </c>
      <c r="C88" s="90"/>
      <c r="D88" s="103">
        <v>1</v>
      </c>
      <c r="E88" s="105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</row>
    <row r="89" spans="1:16" x14ac:dyDescent="0.2">
      <c r="A89" s="51" t="s">
        <v>139</v>
      </c>
      <c r="B89" s="46" t="s">
        <v>149</v>
      </c>
      <c r="C89" s="90"/>
      <c r="D89" s="103">
        <v>4</v>
      </c>
      <c r="E89" s="105"/>
      <c r="F89" s="26"/>
      <c r="G89" s="26"/>
      <c r="H89" s="26"/>
      <c r="I89" s="26"/>
      <c r="J89" s="26"/>
      <c r="K89" s="26"/>
      <c r="L89" s="26"/>
      <c r="M89" s="26"/>
      <c r="N89" s="26"/>
      <c r="O89" s="26"/>
      <c r="P89" s="26"/>
    </row>
    <row r="90" spans="1:16" x14ac:dyDescent="0.2">
      <c r="A90" s="51" t="s">
        <v>151</v>
      </c>
      <c r="B90" s="46" t="s">
        <v>4</v>
      </c>
      <c r="C90" s="90"/>
      <c r="D90" s="117">
        <f>D82</f>
        <v>0</v>
      </c>
      <c r="E90" s="90"/>
      <c r="F90" s="26"/>
      <c r="G90" s="26"/>
      <c r="H90" s="26"/>
      <c r="I90" s="26"/>
      <c r="J90" s="26"/>
      <c r="K90" s="26"/>
      <c r="L90" s="26"/>
      <c r="M90" s="26"/>
      <c r="N90" s="26"/>
      <c r="O90" s="26"/>
      <c r="P90" s="26"/>
    </row>
    <row r="91" spans="1:16" ht="24" x14ac:dyDescent="0.2">
      <c r="A91" s="51" t="s">
        <v>159</v>
      </c>
      <c r="B91" s="46" t="s">
        <v>137</v>
      </c>
      <c r="C91" s="90"/>
      <c r="D91" s="103">
        <v>0.8</v>
      </c>
      <c r="E91" s="105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</row>
    <row r="92" spans="1:16" x14ac:dyDescent="0.2">
      <c r="A92" s="99" t="s">
        <v>153</v>
      </c>
      <c r="B92" s="46" t="s">
        <v>4</v>
      </c>
      <c r="C92" s="90"/>
      <c r="D92" s="125">
        <f>D90</f>
        <v>0</v>
      </c>
      <c r="E92" s="123"/>
      <c r="F92" s="26"/>
      <c r="G92" s="26"/>
      <c r="H92" s="26"/>
      <c r="I92" s="26"/>
      <c r="J92" s="26"/>
      <c r="K92" s="26"/>
      <c r="L92" s="26"/>
      <c r="M92" s="26"/>
      <c r="N92" s="26"/>
      <c r="O92" s="26"/>
      <c r="P92" s="26"/>
    </row>
    <row r="93" spans="1:16" x14ac:dyDescent="0.2">
      <c r="A93" s="26"/>
      <c r="B93" s="30"/>
      <c r="C93" s="26"/>
      <c r="D93" s="26"/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26"/>
    </row>
    <row r="94" spans="1:16" x14ac:dyDescent="0.2">
      <c r="A94" s="41" t="s">
        <v>2</v>
      </c>
      <c r="B94" s="177" t="s">
        <v>34</v>
      </c>
      <c r="C94" s="177" t="s">
        <v>117</v>
      </c>
      <c r="D94" s="178" t="s">
        <v>420</v>
      </c>
      <c r="E94" s="178" t="s">
        <v>36</v>
      </c>
      <c r="F94" s="26"/>
      <c r="G94" s="26"/>
      <c r="H94" s="26"/>
      <c r="I94" s="26"/>
      <c r="J94" s="26"/>
      <c r="K94" s="26"/>
      <c r="L94" s="26"/>
      <c r="M94" s="26"/>
      <c r="N94" s="26"/>
      <c r="O94" s="26"/>
      <c r="P94" s="26"/>
    </row>
    <row r="95" spans="1:16" x14ac:dyDescent="0.2">
      <c r="A95" s="51" t="s">
        <v>164</v>
      </c>
      <c r="B95" s="48" t="s">
        <v>88</v>
      </c>
      <c r="C95" s="43"/>
      <c r="D95" s="78">
        <f t="shared" ref="D95:D99" si="6">$D$90</f>
        <v>0</v>
      </c>
      <c r="E95" s="78">
        <f t="shared" ref="E95:E104" si="7">ROUND(D95*C95,2)</f>
        <v>0</v>
      </c>
      <c r="F95" s="26"/>
      <c r="G95" s="26"/>
      <c r="H95" s="26"/>
      <c r="I95" s="26"/>
      <c r="J95" s="26"/>
      <c r="K95" s="26"/>
      <c r="L95" s="26"/>
      <c r="M95" s="26"/>
      <c r="N95" s="26"/>
      <c r="O95" s="26"/>
      <c r="P95" s="26"/>
    </row>
    <row r="96" spans="1:16" x14ac:dyDescent="0.2">
      <c r="A96" s="51" t="s">
        <v>166</v>
      </c>
      <c r="B96" s="48" t="s">
        <v>88</v>
      </c>
      <c r="C96" s="107">
        <f>D76</f>
        <v>1.6670000000000001E-2</v>
      </c>
      <c r="D96" s="78">
        <f t="shared" si="6"/>
        <v>0</v>
      </c>
      <c r="E96" s="78">
        <f>D96*C96</f>
        <v>0</v>
      </c>
      <c r="F96" s="26"/>
      <c r="G96" s="26"/>
      <c r="H96" s="26"/>
      <c r="I96" s="26"/>
      <c r="J96" s="26"/>
      <c r="K96" s="26"/>
      <c r="L96" s="26"/>
      <c r="M96" s="26"/>
      <c r="N96" s="26"/>
      <c r="O96" s="26"/>
      <c r="P96" s="26"/>
    </row>
    <row r="97" spans="1:16" x14ac:dyDescent="0.2">
      <c r="A97" s="51" t="s">
        <v>168</v>
      </c>
      <c r="B97" s="48" t="s">
        <v>88</v>
      </c>
      <c r="C97" s="112">
        <f>4/12/100</f>
        <v>3.3333333333333331E-3</v>
      </c>
      <c r="D97" s="78">
        <f t="shared" si="6"/>
        <v>0</v>
      </c>
      <c r="E97" s="78">
        <f t="shared" si="7"/>
        <v>0</v>
      </c>
      <c r="F97" s="26"/>
      <c r="G97" s="26"/>
      <c r="H97" s="26"/>
      <c r="I97" s="26"/>
      <c r="J97" s="26"/>
      <c r="K97" s="26"/>
      <c r="L97" s="26"/>
      <c r="M97" s="26"/>
      <c r="N97" s="26"/>
      <c r="O97" s="26"/>
      <c r="P97" s="26"/>
    </row>
    <row r="98" spans="1:16" x14ac:dyDescent="0.2">
      <c r="A98" s="51" t="s">
        <v>170</v>
      </c>
      <c r="B98" s="48" t="s">
        <v>88</v>
      </c>
      <c r="C98" s="119">
        <f>SELIC</f>
        <v>1.2291666666666668E-2</v>
      </c>
      <c r="D98" s="78">
        <f t="shared" si="6"/>
        <v>0</v>
      </c>
      <c r="E98" s="78">
        <f t="shared" si="7"/>
        <v>0</v>
      </c>
      <c r="F98" s="26"/>
      <c r="G98" s="26"/>
      <c r="H98" s="26"/>
      <c r="I98" s="26"/>
      <c r="J98" s="26"/>
      <c r="K98" s="26"/>
      <c r="L98" s="26"/>
      <c r="M98" s="26"/>
      <c r="N98" s="26"/>
      <c r="O98" s="26"/>
      <c r="P98" s="26"/>
    </row>
    <row r="99" spans="1:16" x14ac:dyDescent="0.2">
      <c r="A99" s="51" t="s">
        <v>172</v>
      </c>
      <c r="B99" s="48" t="s">
        <v>88</v>
      </c>
      <c r="C99" s="107">
        <v>1.5E-3</v>
      </c>
      <c r="D99" s="78">
        <f t="shared" si="6"/>
        <v>0</v>
      </c>
      <c r="E99" s="78">
        <f t="shared" si="7"/>
        <v>0</v>
      </c>
      <c r="F99" s="26"/>
      <c r="G99" s="26"/>
      <c r="H99" s="26"/>
      <c r="I99" s="26"/>
      <c r="J99" s="26"/>
      <c r="K99" s="26"/>
      <c r="L99" s="26"/>
      <c r="M99" s="26"/>
      <c r="N99" s="26"/>
      <c r="O99" s="26"/>
      <c r="P99" s="26"/>
    </row>
    <row r="100" spans="1:16" x14ac:dyDescent="0.2">
      <c r="A100" s="51" t="s">
        <v>174</v>
      </c>
      <c r="B100" s="48" t="s">
        <v>18</v>
      </c>
      <c r="C100" s="107">
        <f>(2.5%)/12</f>
        <v>2.0833333333333333E-3</v>
      </c>
      <c r="D100" s="78">
        <f>D99</f>
        <v>0</v>
      </c>
      <c r="E100" s="78">
        <f t="shared" si="7"/>
        <v>0</v>
      </c>
      <c r="F100" s="26"/>
      <c r="G100" s="26"/>
      <c r="H100" s="26"/>
      <c r="I100" s="26"/>
      <c r="J100" s="26"/>
      <c r="K100" s="26"/>
      <c r="L100" s="26"/>
      <c r="M100" s="26"/>
      <c r="N100" s="26"/>
      <c r="O100" s="26"/>
      <c r="P100" s="26"/>
    </row>
    <row r="101" spans="1:16" x14ac:dyDescent="0.2">
      <c r="A101" s="51" t="s">
        <v>205</v>
      </c>
      <c r="B101" s="48" t="s">
        <v>206</v>
      </c>
      <c r="C101" s="91">
        <f>D60+D67</f>
        <v>908.7715548333332</v>
      </c>
      <c r="D101" s="482"/>
      <c r="E101" s="78">
        <f t="shared" si="7"/>
        <v>0</v>
      </c>
      <c r="F101" s="26"/>
      <c r="G101" s="26"/>
      <c r="H101" s="26"/>
      <c r="I101" s="26"/>
      <c r="J101" s="26"/>
      <c r="K101" s="26"/>
      <c r="L101" s="26"/>
      <c r="M101" s="26"/>
      <c r="N101" s="26"/>
      <c r="O101" s="26"/>
      <c r="P101" s="26"/>
    </row>
    <row r="102" spans="1:16" x14ac:dyDescent="0.2">
      <c r="A102" s="51" t="s">
        <v>178</v>
      </c>
      <c r="B102" s="48" t="s">
        <v>18</v>
      </c>
      <c r="C102" s="103">
        <v>0.1</v>
      </c>
      <c r="D102" s="78">
        <f>E101</f>
        <v>0</v>
      </c>
      <c r="E102" s="78">
        <f t="shared" si="7"/>
        <v>0</v>
      </c>
      <c r="F102" s="26"/>
      <c r="G102" s="26"/>
      <c r="H102" s="26"/>
      <c r="I102" s="26"/>
      <c r="J102" s="26"/>
      <c r="K102" s="26"/>
      <c r="L102" s="26"/>
      <c r="M102" s="26"/>
      <c r="N102" s="26"/>
      <c r="O102" s="26"/>
      <c r="P102" s="26"/>
    </row>
    <row r="103" spans="1:16" x14ac:dyDescent="0.2">
      <c r="A103" s="51" t="s">
        <v>179</v>
      </c>
      <c r="B103" s="48" t="s">
        <v>18</v>
      </c>
      <c r="C103" s="103">
        <v>4</v>
      </c>
      <c r="D103" s="482"/>
      <c r="E103" s="78">
        <f t="shared" si="7"/>
        <v>0</v>
      </c>
      <c r="F103" s="26"/>
      <c r="G103" s="26"/>
      <c r="H103" s="26"/>
      <c r="I103" s="26"/>
      <c r="J103" s="26"/>
      <c r="K103" s="26"/>
      <c r="L103" s="26"/>
      <c r="M103" s="26"/>
      <c r="N103" s="26"/>
      <c r="O103" s="26"/>
      <c r="P103" s="26"/>
    </row>
    <row r="104" spans="1:16" x14ac:dyDescent="0.2">
      <c r="A104" s="51" t="s">
        <v>180</v>
      </c>
      <c r="B104" s="48" t="s">
        <v>18</v>
      </c>
      <c r="C104" s="107">
        <v>0.02</v>
      </c>
      <c r="D104" s="78">
        <f>D99</f>
        <v>0</v>
      </c>
      <c r="E104" s="78">
        <f t="shared" si="7"/>
        <v>0</v>
      </c>
      <c r="F104" s="26"/>
      <c r="G104" s="26"/>
      <c r="H104" s="26"/>
      <c r="I104" s="26"/>
      <c r="J104" s="26"/>
      <c r="K104" s="26"/>
      <c r="L104" s="26"/>
      <c r="M104" s="26"/>
      <c r="N104" s="26"/>
      <c r="O104" s="26"/>
      <c r="P104" s="26"/>
    </row>
    <row r="105" spans="1:16" x14ac:dyDescent="0.2">
      <c r="A105" s="348" t="s">
        <v>181</v>
      </c>
      <c r="B105" s="349"/>
      <c r="C105" s="349"/>
      <c r="D105" s="350"/>
      <c r="E105" s="80">
        <f>SUM(E95:E104)</f>
        <v>0</v>
      </c>
      <c r="F105" s="26"/>
      <c r="G105" s="26"/>
      <c r="H105" s="26"/>
      <c r="I105" s="26"/>
      <c r="J105" s="26"/>
      <c r="K105" s="26"/>
      <c r="L105" s="26"/>
      <c r="M105" s="26"/>
      <c r="N105" s="26"/>
      <c r="O105" s="26"/>
      <c r="P105" s="26"/>
    </row>
    <row r="106" spans="1:16" x14ac:dyDescent="0.2">
      <c r="A106" s="348" t="s">
        <v>182</v>
      </c>
      <c r="B106" s="349"/>
      <c r="C106" s="349"/>
      <c r="D106" s="350"/>
      <c r="E106" s="82">
        <v>1</v>
      </c>
      <c r="F106" s="26"/>
      <c r="G106" s="26"/>
      <c r="H106" s="26"/>
      <c r="I106" s="26"/>
      <c r="J106" s="26"/>
      <c r="K106" s="26"/>
      <c r="L106" s="26"/>
      <c r="M106" s="26"/>
      <c r="N106" s="26"/>
      <c r="O106" s="26"/>
      <c r="P106" s="26"/>
    </row>
    <row r="107" spans="1:16" x14ac:dyDescent="0.2">
      <c r="A107" s="348" t="s">
        <v>78</v>
      </c>
      <c r="B107" s="349"/>
      <c r="C107" s="349"/>
      <c r="D107" s="350"/>
      <c r="E107" s="131">
        <f>SUM(E95:E104)</f>
        <v>0</v>
      </c>
      <c r="F107" s="26"/>
      <c r="G107" s="26"/>
      <c r="H107" s="26"/>
      <c r="I107" s="26"/>
      <c r="J107" s="26"/>
      <c r="K107" s="26"/>
      <c r="L107" s="26"/>
      <c r="M107" s="26"/>
      <c r="N107" s="26"/>
      <c r="O107" s="26"/>
      <c r="P107" s="26"/>
    </row>
    <row r="108" spans="1:16" x14ac:dyDescent="0.2">
      <c r="A108" s="89"/>
      <c r="B108" s="89"/>
      <c r="C108" s="89"/>
      <c r="D108" s="89"/>
      <c r="E108" s="89"/>
      <c r="F108" s="26"/>
      <c r="G108" s="26"/>
      <c r="H108" s="26"/>
      <c r="I108" s="26"/>
      <c r="J108" s="26"/>
      <c r="K108" s="26"/>
      <c r="L108" s="26"/>
      <c r="M108" s="26"/>
      <c r="N108" s="26"/>
      <c r="O108" s="26"/>
      <c r="P108" s="26"/>
    </row>
    <row r="109" spans="1:16" x14ac:dyDescent="0.2">
      <c r="A109" s="352" t="s">
        <v>636</v>
      </c>
      <c r="B109" s="346"/>
      <c r="C109" s="346"/>
      <c r="D109" s="346"/>
      <c r="E109" s="347"/>
      <c r="F109" s="26"/>
      <c r="G109" s="26"/>
      <c r="H109" s="26"/>
      <c r="I109" s="26"/>
      <c r="J109" s="26"/>
      <c r="K109" s="26"/>
      <c r="L109" s="26"/>
      <c r="M109" s="26"/>
      <c r="N109" s="26"/>
      <c r="O109" s="26"/>
      <c r="P109" s="26"/>
    </row>
    <row r="110" spans="1:16" x14ac:dyDescent="0.2">
      <c r="A110" s="355" t="s">
        <v>166</v>
      </c>
      <c r="B110" s="346"/>
      <c r="C110" s="346"/>
      <c r="D110" s="346"/>
      <c r="E110" s="347"/>
      <c r="F110" s="26"/>
      <c r="G110" s="26"/>
      <c r="H110" s="26"/>
      <c r="I110" s="26"/>
      <c r="J110" s="26"/>
      <c r="K110" s="26"/>
      <c r="L110" s="26"/>
      <c r="M110" s="26"/>
      <c r="N110" s="26"/>
      <c r="O110" s="26"/>
      <c r="P110" s="26"/>
    </row>
    <row r="111" spans="1:16" x14ac:dyDescent="0.2">
      <c r="A111" s="48" t="s">
        <v>2</v>
      </c>
      <c r="B111" s="46" t="s">
        <v>34</v>
      </c>
      <c r="C111" s="90"/>
      <c r="D111" s="46" t="s">
        <v>117</v>
      </c>
      <c r="E111" s="135"/>
      <c r="F111" s="26"/>
      <c r="G111" s="26"/>
      <c r="H111" s="26"/>
      <c r="I111" s="26"/>
      <c r="J111" s="26"/>
      <c r="K111" s="26"/>
      <c r="L111" s="26"/>
      <c r="M111" s="26"/>
      <c r="N111" s="26"/>
      <c r="O111" s="26"/>
      <c r="P111" s="26"/>
    </row>
    <row r="112" spans="1:16" x14ac:dyDescent="0.2">
      <c r="A112" s="51" t="s">
        <v>133</v>
      </c>
      <c r="B112" s="46" t="s">
        <v>134</v>
      </c>
      <c r="C112" s="90"/>
      <c r="D112" s="103">
        <v>48</v>
      </c>
      <c r="E112" s="105"/>
      <c r="F112" s="26"/>
      <c r="G112" s="26"/>
      <c r="H112" s="26"/>
      <c r="I112" s="26"/>
      <c r="J112" s="26"/>
      <c r="K112" s="26"/>
      <c r="L112" s="26"/>
      <c r="M112" s="26"/>
      <c r="N112" s="26"/>
      <c r="O112" s="26"/>
      <c r="P112" s="26"/>
    </row>
    <row r="113" spans="1:16" x14ac:dyDescent="0.2">
      <c r="A113" s="51" t="s">
        <v>136</v>
      </c>
      <c r="B113" s="46" t="s">
        <v>137</v>
      </c>
      <c r="C113" s="90"/>
      <c r="D113" s="103">
        <v>1</v>
      </c>
      <c r="E113" s="105"/>
      <c r="F113" s="26"/>
      <c r="G113" s="26"/>
      <c r="H113" s="26"/>
      <c r="I113" s="26"/>
      <c r="J113" s="26"/>
      <c r="K113" s="26"/>
      <c r="L113" s="26"/>
      <c r="M113" s="26"/>
      <c r="N113" s="26"/>
      <c r="O113" s="26"/>
      <c r="P113" s="26"/>
    </row>
    <row r="114" spans="1:16" x14ac:dyDescent="0.2">
      <c r="A114" s="51" t="s">
        <v>139</v>
      </c>
      <c r="B114" s="46" t="s">
        <v>134</v>
      </c>
      <c r="C114" s="90"/>
      <c r="D114" s="103">
        <v>48</v>
      </c>
      <c r="E114" s="105"/>
      <c r="F114" s="26"/>
      <c r="G114" s="26"/>
      <c r="H114" s="26"/>
      <c r="I114" s="26"/>
      <c r="J114" s="26"/>
      <c r="K114" s="26"/>
      <c r="L114" s="26"/>
      <c r="M114" s="26"/>
      <c r="N114" s="26"/>
      <c r="O114" s="26"/>
      <c r="P114" s="26"/>
    </row>
    <row r="115" spans="1:16" x14ac:dyDescent="0.2">
      <c r="A115" s="51" t="s">
        <v>141</v>
      </c>
      <c r="B115" s="46" t="s">
        <v>142</v>
      </c>
      <c r="C115" s="90"/>
      <c r="D115" s="107">
        <v>0.2</v>
      </c>
      <c r="E115" s="108"/>
      <c r="F115" s="26"/>
      <c r="G115" s="26"/>
      <c r="H115" s="26"/>
      <c r="I115" s="26"/>
      <c r="J115" s="26"/>
      <c r="K115" s="26"/>
      <c r="L115" s="26"/>
      <c r="M115" s="26"/>
      <c r="N115" s="26"/>
      <c r="O115" s="26"/>
      <c r="P115" s="26"/>
    </row>
    <row r="116" spans="1:16" x14ac:dyDescent="0.2">
      <c r="A116" s="51" t="s">
        <v>144</v>
      </c>
      <c r="B116" s="46" t="s">
        <v>142</v>
      </c>
      <c r="C116" s="90"/>
      <c r="D116" s="107">
        <v>0.8</v>
      </c>
      <c r="E116" s="108"/>
      <c r="F116" s="26"/>
      <c r="G116" s="26"/>
      <c r="H116" s="26"/>
      <c r="I116" s="26"/>
      <c r="J116" s="26"/>
      <c r="K116" s="26"/>
      <c r="L116" s="26"/>
      <c r="M116" s="26"/>
      <c r="N116" s="26"/>
      <c r="O116" s="26"/>
      <c r="P116" s="26"/>
    </row>
    <row r="117" spans="1:16" x14ac:dyDescent="0.2">
      <c r="A117" s="99" t="s">
        <v>424</v>
      </c>
      <c r="B117" s="46" t="s">
        <v>142</v>
      </c>
      <c r="C117" s="90"/>
      <c r="D117" s="112">
        <v>1.6670000000000001E-2</v>
      </c>
      <c r="E117" s="113"/>
      <c r="F117" s="26"/>
      <c r="G117" s="26"/>
      <c r="H117" s="26"/>
      <c r="I117" s="26"/>
      <c r="J117" s="26"/>
      <c r="K117" s="26"/>
      <c r="L117" s="26"/>
      <c r="M117" s="26"/>
      <c r="N117" s="26"/>
      <c r="O117" s="26"/>
      <c r="P117" s="26"/>
    </row>
    <row r="118" spans="1:16" x14ac:dyDescent="0.2">
      <c r="A118" s="355" t="s">
        <v>147</v>
      </c>
      <c r="B118" s="346"/>
      <c r="C118" s="346"/>
      <c r="D118" s="346"/>
      <c r="E118" s="347"/>
      <c r="F118" s="26"/>
      <c r="G118" s="26"/>
      <c r="H118" s="26"/>
      <c r="I118" s="26"/>
      <c r="J118" s="26"/>
      <c r="K118" s="26"/>
      <c r="L118" s="26"/>
      <c r="M118" s="26"/>
      <c r="N118" s="26"/>
      <c r="O118" s="26"/>
      <c r="P118" s="26"/>
    </row>
    <row r="119" spans="1:16" x14ac:dyDescent="0.2">
      <c r="A119" s="48" t="s">
        <v>2</v>
      </c>
      <c r="B119" s="46" t="s">
        <v>34</v>
      </c>
      <c r="C119" s="90"/>
      <c r="D119" s="46" t="s">
        <v>117</v>
      </c>
      <c r="E119" s="135"/>
      <c r="F119" s="26"/>
      <c r="G119" s="26"/>
      <c r="H119" s="26"/>
      <c r="I119" s="26"/>
      <c r="J119" s="26"/>
      <c r="K119" s="26"/>
      <c r="L119" s="26"/>
      <c r="M119" s="26"/>
      <c r="N119" s="26"/>
      <c r="O119" s="26"/>
      <c r="P119" s="26"/>
    </row>
    <row r="120" spans="1:16" x14ac:dyDescent="0.2">
      <c r="A120" s="51" t="s">
        <v>133</v>
      </c>
      <c r="B120" s="46" t="s">
        <v>149</v>
      </c>
      <c r="C120" s="90"/>
      <c r="D120" s="103">
        <v>4</v>
      </c>
      <c r="E120" s="105"/>
      <c r="F120" s="26"/>
      <c r="G120" s="26"/>
      <c r="H120" s="26"/>
      <c r="I120" s="26"/>
      <c r="J120" s="26"/>
      <c r="K120" s="26"/>
      <c r="L120" s="26"/>
      <c r="M120" s="26"/>
      <c r="N120" s="26"/>
      <c r="O120" s="26"/>
      <c r="P120" s="26"/>
    </row>
    <row r="121" spans="1:16" x14ac:dyDescent="0.2">
      <c r="A121" s="51" t="s">
        <v>136</v>
      </c>
      <c r="B121" s="46" t="s">
        <v>137</v>
      </c>
      <c r="C121" s="90"/>
      <c r="D121" s="103">
        <v>1</v>
      </c>
      <c r="E121" s="105"/>
      <c r="F121" s="26"/>
      <c r="G121" s="26"/>
      <c r="H121" s="26"/>
      <c r="I121" s="26"/>
      <c r="J121" s="26"/>
      <c r="K121" s="26"/>
      <c r="L121" s="26"/>
      <c r="M121" s="26"/>
      <c r="N121" s="26"/>
      <c r="O121" s="26"/>
      <c r="P121" s="26"/>
    </row>
    <row r="122" spans="1:16" x14ac:dyDescent="0.2">
      <c r="A122" s="51" t="s">
        <v>139</v>
      </c>
      <c r="B122" s="46" t="s">
        <v>149</v>
      </c>
      <c r="C122" s="90"/>
      <c r="D122" s="103">
        <v>4</v>
      </c>
      <c r="E122" s="105"/>
      <c r="F122" s="26"/>
      <c r="G122" s="26"/>
      <c r="H122" s="26"/>
      <c r="I122" s="26"/>
      <c r="J122" s="26"/>
      <c r="K122" s="26"/>
      <c r="L122" s="26"/>
      <c r="M122" s="26"/>
      <c r="N122" s="26"/>
      <c r="O122" s="26"/>
      <c r="P122" s="26"/>
    </row>
    <row r="123" spans="1:16" x14ac:dyDescent="0.2">
      <c r="A123" s="51" t="s">
        <v>271</v>
      </c>
      <c r="B123" s="46" t="s">
        <v>4</v>
      </c>
      <c r="C123" s="90"/>
      <c r="D123" s="484"/>
      <c r="E123" s="486"/>
      <c r="F123" s="26"/>
      <c r="G123" s="26"/>
      <c r="H123" s="26"/>
      <c r="I123" s="26"/>
      <c r="J123" s="26"/>
      <c r="K123" s="26"/>
      <c r="L123" s="26"/>
      <c r="M123" s="26"/>
      <c r="N123" s="26"/>
      <c r="O123" s="26"/>
      <c r="P123" s="26"/>
    </row>
    <row r="124" spans="1:16" x14ac:dyDescent="0.2">
      <c r="A124" s="51" t="s">
        <v>152</v>
      </c>
      <c r="B124" s="46" t="s">
        <v>142</v>
      </c>
      <c r="C124" s="90"/>
      <c r="D124" s="119">
        <f>14.75/12/100</f>
        <v>1.2291666666666668E-2</v>
      </c>
      <c r="E124" s="120"/>
      <c r="F124" s="26"/>
      <c r="G124" s="26"/>
      <c r="H124" s="26"/>
      <c r="I124" s="26"/>
      <c r="J124" s="26"/>
      <c r="K124" s="26"/>
      <c r="L124" s="26"/>
      <c r="M124" s="26"/>
      <c r="N124" s="26"/>
      <c r="O124" s="26"/>
      <c r="P124" s="26"/>
    </row>
    <row r="125" spans="1:16" x14ac:dyDescent="0.2">
      <c r="A125" s="99" t="s">
        <v>153</v>
      </c>
      <c r="B125" s="46" t="s">
        <v>4</v>
      </c>
      <c r="C125" s="90"/>
      <c r="D125" s="125">
        <f>D123*D124</f>
        <v>0</v>
      </c>
      <c r="E125" s="141"/>
      <c r="F125" s="26"/>
      <c r="G125" s="26"/>
      <c r="H125" s="26"/>
      <c r="I125" s="26"/>
      <c r="J125" s="26"/>
      <c r="K125" s="26"/>
      <c r="L125" s="26"/>
      <c r="M125" s="26"/>
      <c r="N125" s="26"/>
      <c r="O125" s="26"/>
      <c r="P125" s="26"/>
    </row>
    <row r="126" spans="1:16" x14ac:dyDescent="0.2">
      <c r="A126" s="355" t="s">
        <v>425</v>
      </c>
      <c r="B126" s="346"/>
      <c r="C126" s="346"/>
      <c r="D126" s="346"/>
      <c r="E126" s="347"/>
      <c r="F126" s="26"/>
      <c r="G126" s="26"/>
      <c r="H126" s="26"/>
      <c r="I126" s="26"/>
      <c r="J126" s="26"/>
      <c r="K126" s="26"/>
      <c r="L126" s="26"/>
      <c r="M126" s="26"/>
      <c r="N126" s="26"/>
      <c r="O126" s="26"/>
      <c r="P126" s="26"/>
    </row>
    <row r="127" spans="1:16" x14ac:dyDescent="0.2">
      <c r="A127" s="48" t="s">
        <v>2</v>
      </c>
      <c r="B127" s="46" t="s">
        <v>34</v>
      </c>
      <c r="C127" s="90"/>
      <c r="D127" s="46" t="s">
        <v>117</v>
      </c>
      <c r="E127" s="135"/>
      <c r="F127" s="26"/>
      <c r="G127" s="26"/>
      <c r="H127" s="26"/>
      <c r="I127" s="26"/>
      <c r="J127" s="26"/>
      <c r="K127" s="26"/>
      <c r="L127" s="26"/>
      <c r="M127" s="26"/>
      <c r="N127" s="26"/>
      <c r="O127" s="26"/>
      <c r="P127" s="26"/>
    </row>
    <row r="128" spans="1:16" x14ac:dyDescent="0.2">
      <c r="A128" s="51" t="s">
        <v>133</v>
      </c>
      <c r="B128" s="46" t="s">
        <v>149</v>
      </c>
      <c r="C128" s="90"/>
      <c r="D128" s="103">
        <v>4</v>
      </c>
      <c r="E128" s="105"/>
      <c r="F128" s="26"/>
      <c r="G128" s="26"/>
      <c r="H128" s="26"/>
      <c r="I128" s="26"/>
      <c r="J128" s="26"/>
      <c r="K128" s="26"/>
      <c r="L128" s="26"/>
      <c r="M128" s="26"/>
      <c r="N128" s="26"/>
      <c r="O128" s="26"/>
      <c r="P128" s="26"/>
    </row>
    <row r="129" spans="1:16" x14ac:dyDescent="0.2">
      <c r="A129" s="51" t="s">
        <v>136</v>
      </c>
      <c r="B129" s="46" t="s">
        <v>137</v>
      </c>
      <c r="C129" s="90"/>
      <c r="D129" s="103">
        <v>1</v>
      </c>
      <c r="E129" s="105"/>
      <c r="F129" s="26"/>
      <c r="G129" s="26"/>
      <c r="H129" s="26"/>
      <c r="I129" s="26"/>
      <c r="J129" s="26"/>
      <c r="K129" s="26"/>
      <c r="L129" s="26"/>
      <c r="M129" s="26"/>
      <c r="N129" s="26"/>
      <c r="O129" s="26"/>
      <c r="P129" s="26"/>
    </row>
    <row r="130" spans="1:16" x14ac:dyDescent="0.2">
      <c r="A130" s="51" t="s">
        <v>139</v>
      </c>
      <c r="B130" s="46" t="s">
        <v>149</v>
      </c>
      <c r="C130" s="90"/>
      <c r="D130" s="103">
        <v>4</v>
      </c>
      <c r="E130" s="105"/>
      <c r="F130" s="26"/>
      <c r="G130" s="26"/>
      <c r="H130" s="26"/>
      <c r="I130" s="26"/>
      <c r="J130" s="26"/>
      <c r="K130" s="26"/>
      <c r="L130" s="26"/>
      <c r="M130" s="26"/>
      <c r="N130" s="26"/>
      <c r="O130" s="26"/>
      <c r="P130" s="26"/>
    </row>
    <row r="131" spans="1:16" x14ac:dyDescent="0.2">
      <c r="A131" s="51" t="s">
        <v>151</v>
      </c>
      <c r="B131" s="46" t="s">
        <v>4</v>
      </c>
      <c r="C131" s="90"/>
      <c r="D131" s="117">
        <f>D123</f>
        <v>0</v>
      </c>
      <c r="E131" s="135"/>
      <c r="F131" s="26"/>
      <c r="G131" s="26"/>
      <c r="H131" s="26"/>
      <c r="I131" s="26"/>
      <c r="J131" s="26"/>
      <c r="K131" s="26"/>
      <c r="L131" s="26"/>
      <c r="M131" s="26"/>
      <c r="N131" s="26"/>
      <c r="O131" s="26"/>
      <c r="P131" s="26"/>
    </row>
    <row r="132" spans="1:16" ht="24" x14ac:dyDescent="0.2">
      <c r="A132" s="51" t="s">
        <v>159</v>
      </c>
      <c r="B132" s="46" t="s">
        <v>137</v>
      </c>
      <c r="C132" s="90"/>
      <c r="D132" s="103">
        <v>0.8</v>
      </c>
      <c r="E132" s="105"/>
      <c r="F132" s="26"/>
      <c r="G132" s="26"/>
      <c r="H132" s="26"/>
      <c r="I132" s="26"/>
      <c r="J132" s="26"/>
      <c r="K132" s="26"/>
      <c r="L132" s="26"/>
      <c r="M132" s="26"/>
      <c r="N132" s="26"/>
      <c r="O132" s="26"/>
      <c r="P132" s="26"/>
    </row>
    <row r="133" spans="1:16" x14ac:dyDescent="0.2">
      <c r="A133" s="99" t="s">
        <v>153</v>
      </c>
      <c r="B133" s="46" t="s">
        <v>4</v>
      </c>
      <c r="C133" s="90"/>
      <c r="D133" s="125">
        <f>D131</f>
        <v>0</v>
      </c>
      <c r="E133" s="141"/>
      <c r="F133" s="26"/>
      <c r="G133" s="26"/>
      <c r="H133" s="26"/>
      <c r="I133" s="26"/>
      <c r="J133" s="26"/>
      <c r="K133" s="26"/>
      <c r="L133" s="26"/>
      <c r="M133" s="26"/>
      <c r="N133" s="26"/>
      <c r="O133" s="26"/>
      <c r="P133" s="26"/>
    </row>
    <row r="134" spans="1:16" x14ac:dyDescent="0.2">
      <c r="A134" s="26"/>
      <c r="B134" s="30"/>
      <c r="C134" s="26"/>
      <c r="D134" s="26"/>
      <c r="E134" s="26"/>
      <c r="F134" s="26"/>
      <c r="G134" s="26"/>
      <c r="H134" s="26"/>
      <c r="I134" s="26"/>
      <c r="J134" s="26"/>
      <c r="K134" s="26"/>
      <c r="L134" s="26"/>
      <c r="M134" s="26"/>
      <c r="N134" s="26"/>
      <c r="O134" s="26"/>
      <c r="P134" s="26"/>
    </row>
    <row r="135" spans="1:16" x14ac:dyDescent="0.2">
      <c r="A135" s="46" t="s">
        <v>2</v>
      </c>
      <c r="B135" s="48" t="s">
        <v>34</v>
      </c>
      <c r="C135" s="48" t="s">
        <v>117</v>
      </c>
      <c r="D135" s="126" t="s">
        <v>420</v>
      </c>
      <c r="E135" s="126" t="s">
        <v>36</v>
      </c>
      <c r="F135" s="26"/>
      <c r="G135" s="26"/>
      <c r="H135" s="26"/>
      <c r="I135" s="26"/>
      <c r="J135" s="26"/>
      <c r="K135" s="26"/>
      <c r="L135" s="26"/>
      <c r="M135" s="26"/>
      <c r="N135" s="26"/>
      <c r="O135" s="26"/>
      <c r="P135" s="26"/>
    </row>
    <row r="136" spans="1:16" x14ac:dyDescent="0.2">
      <c r="A136" s="51" t="s">
        <v>207</v>
      </c>
      <c r="B136" s="48" t="s">
        <v>88</v>
      </c>
      <c r="C136" s="99"/>
      <c r="D136" s="78">
        <f>D133</f>
        <v>0</v>
      </c>
      <c r="E136" s="78">
        <f t="shared" ref="E136:E137" si="8">ROUND(D136*C136,2)</f>
        <v>0</v>
      </c>
      <c r="F136" s="26"/>
      <c r="G136" s="26"/>
      <c r="H136" s="26"/>
      <c r="I136" s="26"/>
      <c r="J136" s="26"/>
      <c r="K136" s="26"/>
      <c r="L136" s="26"/>
      <c r="M136" s="26"/>
      <c r="N136" s="26"/>
      <c r="O136" s="26"/>
      <c r="P136" s="26"/>
    </row>
    <row r="137" spans="1:16" x14ac:dyDescent="0.2">
      <c r="A137" s="51" t="s">
        <v>166</v>
      </c>
      <c r="B137" s="48" t="s">
        <v>88</v>
      </c>
      <c r="C137" s="107">
        <f>D117</f>
        <v>1.6670000000000001E-2</v>
      </c>
      <c r="D137" s="78">
        <f t="shared" ref="D137:D140" si="9">D136</f>
        <v>0</v>
      </c>
      <c r="E137" s="78">
        <f t="shared" si="8"/>
        <v>0</v>
      </c>
      <c r="F137" s="26"/>
      <c r="G137" s="26"/>
      <c r="H137" s="26"/>
      <c r="I137" s="26"/>
      <c r="J137" s="26"/>
      <c r="K137" s="26"/>
      <c r="L137" s="26"/>
      <c r="M137" s="26"/>
      <c r="N137" s="26"/>
      <c r="O137" s="26"/>
      <c r="P137" s="26"/>
    </row>
    <row r="138" spans="1:16" x14ac:dyDescent="0.2">
      <c r="A138" s="51" t="s">
        <v>168</v>
      </c>
      <c r="B138" s="48" t="s">
        <v>88</v>
      </c>
      <c r="C138" s="112">
        <v>3.3310000000000002E-3</v>
      </c>
      <c r="D138" s="78">
        <f t="shared" si="9"/>
        <v>0</v>
      </c>
      <c r="E138" s="78">
        <f>ROUNDUP(D138*C138,2)</f>
        <v>0</v>
      </c>
      <c r="F138" s="26"/>
      <c r="G138" s="26"/>
      <c r="H138" s="26"/>
      <c r="I138" s="26"/>
      <c r="J138" s="26"/>
      <c r="K138" s="26"/>
      <c r="L138" s="26"/>
      <c r="M138" s="26"/>
      <c r="N138" s="26"/>
      <c r="O138" s="26"/>
      <c r="P138" s="26"/>
    </row>
    <row r="139" spans="1:16" x14ac:dyDescent="0.2">
      <c r="A139" s="51" t="s">
        <v>170</v>
      </c>
      <c r="B139" s="48" t="s">
        <v>88</v>
      </c>
      <c r="C139" s="119">
        <f>SELIC</f>
        <v>1.2291666666666668E-2</v>
      </c>
      <c r="D139" s="78">
        <f t="shared" si="9"/>
        <v>0</v>
      </c>
      <c r="E139" s="78">
        <f t="shared" ref="E139:E140" si="10">ROUND(D139*C139,2)</f>
        <v>0</v>
      </c>
      <c r="F139" s="26"/>
      <c r="G139" s="26"/>
      <c r="H139" s="26"/>
      <c r="I139" s="26"/>
      <c r="J139" s="26"/>
      <c r="K139" s="26"/>
      <c r="L139" s="26"/>
      <c r="M139" s="26"/>
      <c r="N139" s="26"/>
      <c r="O139" s="26"/>
      <c r="P139" s="26"/>
    </row>
    <row r="140" spans="1:16" x14ac:dyDescent="0.2">
      <c r="A140" s="51" t="s">
        <v>180</v>
      </c>
      <c r="B140" s="48" t="s">
        <v>88</v>
      </c>
      <c r="C140" s="107">
        <v>0.02</v>
      </c>
      <c r="D140" s="78">
        <f t="shared" si="9"/>
        <v>0</v>
      </c>
      <c r="E140" s="78">
        <f t="shared" si="10"/>
        <v>0</v>
      </c>
      <c r="F140" s="26"/>
      <c r="G140" s="26"/>
      <c r="H140" s="26"/>
      <c r="I140" s="26"/>
      <c r="J140" s="26"/>
      <c r="K140" s="26"/>
      <c r="L140" s="26"/>
      <c r="M140" s="26"/>
      <c r="N140" s="26"/>
      <c r="O140" s="26"/>
      <c r="P140" s="26"/>
    </row>
    <row r="141" spans="1:16" x14ac:dyDescent="0.2">
      <c r="A141" s="348" t="s">
        <v>181</v>
      </c>
      <c r="B141" s="349"/>
      <c r="C141" s="349"/>
      <c r="D141" s="350"/>
      <c r="E141" s="80">
        <f>SUM(E131:E140)</f>
        <v>0</v>
      </c>
      <c r="F141" s="26"/>
      <c r="G141" s="26"/>
      <c r="H141" s="26"/>
      <c r="I141" s="26"/>
      <c r="J141" s="26"/>
      <c r="K141" s="26"/>
      <c r="L141" s="26"/>
      <c r="M141" s="26"/>
      <c r="N141" s="26"/>
      <c r="O141" s="26"/>
      <c r="P141" s="26"/>
    </row>
    <row r="142" spans="1:16" x14ac:dyDescent="0.2">
      <c r="A142" s="348" t="s">
        <v>182</v>
      </c>
      <c r="B142" s="349"/>
      <c r="C142" s="349"/>
      <c r="D142" s="350"/>
      <c r="E142" s="82">
        <v>1</v>
      </c>
      <c r="F142" s="26"/>
      <c r="G142" s="26"/>
      <c r="H142" s="26"/>
      <c r="I142" s="26"/>
      <c r="J142" s="26"/>
      <c r="K142" s="26"/>
      <c r="L142" s="26"/>
      <c r="M142" s="26"/>
      <c r="N142" s="26"/>
      <c r="O142" s="26"/>
      <c r="P142" s="26"/>
    </row>
    <row r="143" spans="1:16" x14ac:dyDescent="0.2">
      <c r="A143" s="348" t="s">
        <v>78</v>
      </c>
      <c r="B143" s="349"/>
      <c r="C143" s="349"/>
      <c r="D143" s="350"/>
      <c r="E143" s="80">
        <f>SUM(E136:E140)</f>
        <v>0</v>
      </c>
      <c r="F143" s="26"/>
      <c r="G143" s="26"/>
      <c r="H143" s="26"/>
      <c r="I143" s="26"/>
      <c r="J143" s="26"/>
      <c r="K143" s="26"/>
      <c r="L143" s="26"/>
      <c r="M143" s="26"/>
      <c r="N143" s="26"/>
      <c r="O143" s="26"/>
      <c r="P143" s="26"/>
    </row>
    <row r="144" spans="1:16" x14ac:dyDescent="0.2">
      <c r="A144" s="89"/>
      <c r="B144" s="89"/>
      <c r="C144" s="89"/>
      <c r="D144" s="89"/>
      <c r="E144" s="146"/>
      <c r="F144" s="26"/>
      <c r="G144" s="26"/>
      <c r="H144" s="26"/>
      <c r="I144" s="26"/>
      <c r="J144" s="26"/>
      <c r="K144" s="26"/>
      <c r="L144" s="26"/>
      <c r="M144" s="26"/>
      <c r="N144" s="26"/>
      <c r="O144" s="26"/>
      <c r="P144" s="26"/>
    </row>
    <row r="145" spans="1:16" x14ac:dyDescent="0.2">
      <c r="A145" s="348" t="s">
        <v>209</v>
      </c>
      <c r="B145" s="349"/>
      <c r="C145" s="349"/>
      <c r="D145" s="350"/>
      <c r="E145" s="80">
        <f>E27+E51</f>
        <v>0</v>
      </c>
      <c r="F145" s="26"/>
      <c r="G145" s="26"/>
      <c r="H145" s="26"/>
      <c r="I145" s="26"/>
      <c r="J145" s="26"/>
      <c r="K145" s="26"/>
      <c r="L145" s="26"/>
      <c r="M145" s="26"/>
      <c r="N145" s="26"/>
      <c r="O145" s="26"/>
      <c r="P145" s="26"/>
    </row>
    <row r="146" spans="1:16" x14ac:dyDescent="0.2">
      <c r="A146" s="348" t="s">
        <v>210</v>
      </c>
      <c r="B146" s="349"/>
      <c r="C146" s="349"/>
      <c r="D146" s="350"/>
      <c r="E146" s="80">
        <f>E143+'PLAN 03'!E107</f>
        <v>0</v>
      </c>
      <c r="F146" s="26"/>
      <c r="G146" s="26"/>
      <c r="H146" s="26"/>
      <c r="I146" s="26"/>
      <c r="J146" s="26"/>
      <c r="K146" s="26"/>
      <c r="L146" s="26"/>
      <c r="M146" s="26"/>
      <c r="N146" s="26"/>
      <c r="O146" s="26"/>
      <c r="P146" s="26"/>
    </row>
    <row r="147" spans="1:16" x14ac:dyDescent="0.2">
      <c r="A147" s="129"/>
      <c r="B147" s="148"/>
      <c r="C147" s="148"/>
      <c r="D147" s="149" t="s">
        <v>78</v>
      </c>
      <c r="E147" s="80">
        <f>SUM(E145:E146)</f>
        <v>0</v>
      </c>
      <c r="F147" s="26"/>
      <c r="G147" s="26"/>
      <c r="H147" s="26"/>
      <c r="I147" s="26"/>
      <c r="J147" s="26"/>
      <c r="K147" s="26"/>
      <c r="L147" s="26"/>
      <c r="M147" s="26"/>
      <c r="N147" s="26"/>
      <c r="O147" s="26"/>
      <c r="P147" s="26"/>
    </row>
    <row r="148" spans="1:16" x14ac:dyDescent="0.2">
      <c r="A148" s="348" t="s">
        <v>189</v>
      </c>
      <c r="B148" s="349"/>
      <c r="C148" s="349"/>
      <c r="D148" s="350"/>
      <c r="E148" s="80">
        <f>ROUND(E147*BDI,2)</f>
        <v>0</v>
      </c>
      <c r="F148" s="26"/>
      <c r="G148" s="26"/>
      <c r="H148" s="26"/>
      <c r="I148" s="26"/>
      <c r="J148" s="26"/>
      <c r="K148" s="26"/>
      <c r="L148" s="26"/>
      <c r="M148" s="26"/>
      <c r="N148" s="26"/>
      <c r="O148" s="26"/>
      <c r="P148" s="26"/>
    </row>
    <row r="149" spans="1:16" x14ac:dyDescent="0.2">
      <c r="A149" s="348" t="s">
        <v>272</v>
      </c>
      <c r="B149" s="349"/>
      <c r="C149" s="349"/>
      <c r="D149" s="350"/>
      <c r="E149" s="80">
        <f>ROUND(SUM(E147:E148),2)</f>
        <v>0</v>
      </c>
      <c r="F149" s="26"/>
      <c r="G149" s="26"/>
      <c r="H149" s="26"/>
      <c r="I149" s="26"/>
      <c r="J149" s="26"/>
      <c r="K149" s="26"/>
      <c r="L149" s="26"/>
      <c r="M149" s="26"/>
      <c r="N149" s="26"/>
      <c r="O149" s="26"/>
      <c r="P149" s="26"/>
    </row>
    <row r="150" spans="1:16" x14ac:dyDescent="0.2">
      <c r="A150" s="26"/>
      <c r="B150" s="26"/>
      <c r="C150" s="26"/>
      <c r="D150" s="26"/>
      <c r="E150" s="26"/>
      <c r="F150" s="26"/>
      <c r="G150" s="26"/>
      <c r="H150" s="26"/>
      <c r="I150" s="26"/>
      <c r="J150" s="26"/>
      <c r="K150" s="26"/>
      <c r="L150" s="26"/>
      <c r="M150" s="26"/>
      <c r="N150" s="26"/>
      <c r="O150" s="26"/>
      <c r="P150" s="26"/>
    </row>
    <row r="151" spans="1:16" x14ac:dyDescent="0.2">
      <c r="A151" s="26"/>
      <c r="B151" s="26"/>
      <c r="C151" s="26"/>
      <c r="D151" s="26"/>
      <c r="E151" s="26"/>
      <c r="F151" s="26"/>
      <c r="G151" s="26"/>
      <c r="H151" s="26"/>
      <c r="I151" s="26"/>
      <c r="J151" s="26"/>
      <c r="K151" s="26"/>
      <c r="L151" s="26"/>
      <c r="M151" s="26"/>
      <c r="N151" s="26"/>
      <c r="O151" s="26"/>
      <c r="P151" s="26"/>
    </row>
    <row r="152" spans="1:16" x14ac:dyDescent="0.2">
      <c r="A152" s="21"/>
      <c r="B152" s="21"/>
      <c r="C152" s="21"/>
      <c r="D152" s="21"/>
      <c r="E152" s="21"/>
      <c r="F152" s="26"/>
      <c r="G152" s="26"/>
      <c r="H152" s="26"/>
      <c r="I152" s="26"/>
      <c r="J152" s="26"/>
      <c r="K152" s="26"/>
      <c r="L152" s="26"/>
      <c r="M152" s="26"/>
      <c r="N152" s="26"/>
      <c r="O152" s="26"/>
      <c r="P152" s="26"/>
    </row>
    <row r="153" spans="1:16" x14ac:dyDescent="0.2">
      <c r="A153" s="344"/>
      <c r="B153" s="340"/>
      <c r="C153" s="340"/>
      <c r="D153" s="340"/>
      <c r="E153" s="340"/>
      <c r="F153" s="26"/>
      <c r="G153" s="26"/>
      <c r="H153" s="26"/>
      <c r="I153" s="26"/>
      <c r="J153" s="26"/>
      <c r="K153" s="26"/>
      <c r="L153" s="26"/>
      <c r="M153" s="26"/>
      <c r="N153" s="26"/>
      <c r="O153" s="26"/>
      <c r="P153" s="26"/>
    </row>
    <row r="154" spans="1:16" x14ac:dyDescent="0.2">
      <c r="A154" s="344"/>
      <c r="B154" s="340"/>
      <c r="C154" s="340"/>
      <c r="D154" s="340"/>
      <c r="E154" s="340"/>
      <c r="F154" s="26"/>
      <c r="G154" s="26"/>
      <c r="H154" s="26"/>
      <c r="I154" s="26"/>
      <c r="J154" s="26"/>
      <c r="K154" s="26"/>
      <c r="L154" s="26"/>
      <c r="M154" s="26"/>
      <c r="N154" s="26"/>
      <c r="O154" s="26"/>
      <c r="P154" s="26"/>
    </row>
    <row r="155" spans="1:16" x14ac:dyDescent="0.2">
      <c r="A155" s="344"/>
      <c r="B155" s="340"/>
      <c r="C155" s="340"/>
      <c r="D155" s="340"/>
      <c r="E155" s="340"/>
      <c r="F155" s="26"/>
      <c r="G155" s="26"/>
      <c r="H155" s="26"/>
      <c r="I155" s="26"/>
      <c r="J155" s="26"/>
      <c r="K155" s="26"/>
      <c r="L155" s="26"/>
      <c r="M155" s="26"/>
      <c r="N155" s="26"/>
      <c r="O155" s="26"/>
      <c r="P155" s="26"/>
    </row>
    <row r="156" spans="1:16" x14ac:dyDescent="0.2">
      <c r="A156" s="339"/>
      <c r="B156" s="340"/>
      <c r="C156" s="340"/>
      <c r="D156" s="340"/>
      <c r="E156" s="340"/>
      <c r="F156" s="26"/>
      <c r="G156" s="26"/>
      <c r="H156" s="26"/>
      <c r="I156" s="26"/>
      <c r="J156" s="26"/>
      <c r="K156" s="26"/>
      <c r="L156" s="26"/>
      <c r="M156" s="26"/>
      <c r="N156" s="26"/>
      <c r="O156" s="26"/>
      <c r="P156" s="26"/>
    </row>
    <row r="157" spans="1:16" x14ac:dyDescent="0.2">
      <c r="A157" s="339"/>
      <c r="B157" s="340"/>
      <c r="C157" s="340"/>
      <c r="D157" s="340"/>
      <c r="E157" s="340"/>
      <c r="F157" s="26"/>
      <c r="G157" s="26"/>
      <c r="H157" s="26"/>
      <c r="I157" s="26"/>
      <c r="J157" s="26"/>
      <c r="K157" s="26"/>
      <c r="L157" s="26"/>
      <c r="M157" s="26"/>
      <c r="N157" s="26"/>
      <c r="O157" s="26"/>
      <c r="P157" s="26"/>
    </row>
    <row r="158" spans="1:16" x14ac:dyDescent="0.2">
      <c r="A158" s="30"/>
      <c r="B158" s="26"/>
      <c r="C158" s="26"/>
      <c r="D158" s="26"/>
      <c r="E158" s="30"/>
      <c r="F158" s="26"/>
      <c r="G158" s="26"/>
      <c r="H158" s="26"/>
      <c r="I158" s="26"/>
      <c r="J158" s="26"/>
      <c r="K158" s="26"/>
      <c r="L158" s="26"/>
      <c r="M158" s="26"/>
      <c r="N158" s="26"/>
      <c r="O158" s="26"/>
      <c r="P158" s="26"/>
    </row>
    <row r="159" spans="1:16" x14ac:dyDescent="0.2">
      <c r="A159" s="26"/>
      <c r="B159" s="30"/>
      <c r="C159" s="26"/>
      <c r="D159" s="26"/>
      <c r="E159" s="26"/>
      <c r="F159" s="26"/>
      <c r="G159" s="26"/>
      <c r="H159" s="26"/>
      <c r="I159" s="26"/>
      <c r="J159" s="26"/>
      <c r="K159" s="26"/>
      <c r="L159" s="26"/>
      <c r="M159" s="26"/>
      <c r="N159" s="26"/>
      <c r="O159" s="26"/>
      <c r="P159" s="26"/>
    </row>
    <row r="160" spans="1:16" x14ac:dyDescent="0.2">
      <c r="A160" s="26"/>
      <c r="B160" s="30"/>
      <c r="C160" s="26"/>
      <c r="D160" s="26"/>
      <c r="E160" s="26"/>
      <c r="F160" s="26"/>
      <c r="G160" s="26"/>
      <c r="H160" s="26"/>
      <c r="I160" s="26"/>
      <c r="J160" s="26"/>
      <c r="K160" s="26"/>
      <c r="L160" s="26"/>
      <c r="M160" s="26"/>
      <c r="N160" s="26"/>
      <c r="O160" s="26"/>
      <c r="P160" s="26"/>
    </row>
    <row r="161" spans="1:16" x14ac:dyDescent="0.2">
      <c r="A161" s="26"/>
      <c r="B161" s="30"/>
      <c r="C161" s="26"/>
      <c r="D161" s="26"/>
      <c r="E161" s="26"/>
      <c r="F161" s="26"/>
      <c r="G161" s="26"/>
      <c r="H161" s="26"/>
      <c r="I161" s="26"/>
      <c r="J161" s="26"/>
      <c r="K161" s="26"/>
      <c r="L161" s="26"/>
      <c r="M161" s="26"/>
      <c r="N161" s="26"/>
      <c r="O161" s="26"/>
      <c r="P161" s="26"/>
    </row>
    <row r="162" spans="1:16" x14ac:dyDescent="0.2">
      <c r="A162" s="26"/>
      <c r="B162" s="30"/>
      <c r="C162" s="26"/>
      <c r="D162" s="26"/>
      <c r="E162" s="26"/>
      <c r="F162" s="26"/>
      <c r="G162" s="26"/>
      <c r="H162" s="26"/>
      <c r="I162" s="26"/>
      <c r="J162" s="26"/>
      <c r="K162" s="26"/>
      <c r="L162" s="26"/>
      <c r="M162" s="26"/>
      <c r="N162" s="26"/>
      <c r="O162" s="26"/>
      <c r="P162" s="26"/>
    </row>
    <row r="163" spans="1:16" x14ac:dyDescent="0.2">
      <c r="A163" s="26"/>
      <c r="B163" s="30"/>
      <c r="C163" s="26"/>
      <c r="D163" s="26"/>
      <c r="E163" s="26"/>
      <c r="F163" s="26"/>
      <c r="G163" s="26"/>
      <c r="H163" s="26"/>
      <c r="I163" s="26"/>
      <c r="J163" s="26"/>
      <c r="K163" s="26"/>
      <c r="L163" s="26"/>
      <c r="M163" s="26"/>
      <c r="N163" s="26"/>
      <c r="O163" s="26"/>
      <c r="P163" s="26"/>
    </row>
    <row r="164" spans="1:16" x14ac:dyDescent="0.2">
      <c r="A164" s="26"/>
      <c r="B164" s="30"/>
      <c r="C164" s="26"/>
      <c r="D164" s="26"/>
      <c r="E164" s="26"/>
      <c r="F164" s="26"/>
      <c r="G164" s="26"/>
      <c r="H164" s="26"/>
      <c r="I164" s="26"/>
      <c r="J164" s="26"/>
      <c r="K164" s="26"/>
      <c r="L164" s="26"/>
      <c r="M164" s="26"/>
      <c r="N164" s="26"/>
      <c r="O164" s="26"/>
      <c r="P164" s="26"/>
    </row>
    <row r="165" spans="1:16" x14ac:dyDescent="0.2">
      <c r="A165" s="26"/>
      <c r="B165" s="30"/>
      <c r="C165" s="26"/>
      <c r="D165" s="26"/>
      <c r="E165" s="26"/>
      <c r="F165" s="26"/>
      <c r="G165" s="26"/>
      <c r="H165" s="26"/>
      <c r="I165" s="26"/>
      <c r="J165" s="26"/>
      <c r="K165" s="26"/>
      <c r="L165" s="26"/>
      <c r="M165" s="26"/>
      <c r="N165" s="26"/>
      <c r="O165" s="26"/>
      <c r="P165" s="26"/>
    </row>
    <row r="166" spans="1:16" x14ac:dyDescent="0.2">
      <c r="A166" s="26"/>
      <c r="B166" s="30"/>
      <c r="C166" s="26"/>
      <c r="D166" s="26"/>
      <c r="E166" s="26"/>
      <c r="F166" s="26"/>
      <c r="G166" s="26"/>
      <c r="H166" s="26"/>
      <c r="I166" s="26"/>
      <c r="J166" s="26"/>
      <c r="K166" s="26"/>
      <c r="L166" s="26"/>
      <c r="M166" s="26"/>
      <c r="N166" s="26"/>
      <c r="O166" s="26"/>
      <c r="P166" s="26"/>
    </row>
    <row r="167" spans="1:16" x14ac:dyDescent="0.2">
      <c r="A167" s="26"/>
      <c r="B167" s="30"/>
      <c r="C167" s="26"/>
      <c r="D167" s="26"/>
      <c r="E167" s="26"/>
      <c r="F167" s="26"/>
      <c r="G167" s="26"/>
      <c r="H167" s="26"/>
      <c r="I167" s="26"/>
      <c r="J167" s="26"/>
      <c r="K167" s="26"/>
      <c r="L167" s="26"/>
      <c r="M167" s="26"/>
      <c r="N167" s="26"/>
      <c r="O167" s="26"/>
      <c r="P167" s="26"/>
    </row>
    <row r="168" spans="1:16" x14ac:dyDescent="0.2">
      <c r="A168" s="26"/>
      <c r="B168" s="30"/>
      <c r="C168" s="26"/>
      <c r="D168" s="26"/>
      <c r="E168" s="26"/>
      <c r="F168" s="26"/>
      <c r="G168" s="26"/>
      <c r="H168" s="26"/>
      <c r="I168" s="26"/>
      <c r="J168" s="26"/>
      <c r="K168" s="26"/>
      <c r="L168" s="26"/>
      <c r="M168" s="26"/>
      <c r="N168" s="26"/>
      <c r="O168" s="26"/>
      <c r="P168" s="26"/>
    </row>
    <row r="169" spans="1:16" x14ac:dyDescent="0.2">
      <c r="A169" s="26"/>
      <c r="B169" s="30"/>
      <c r="C169" s="26"/>
      <c r="D169" s="26"/>
      <c r="E169" s="26"/>
      <c r="F169" s="26"/>
      <c r="G169" s="26"/>
      <c r="H169" s="26"/>
      <c r="I169" s="26"/>
      <c r="J169" s="26"/>
      <c r="K169" s="26"/>
      <c r="L169" s="26"/>
      <c r="M169" s="26"/>
      <c r="N169" s="26"/>
      <c r="O169" s="26"/>
      <c r="P169" s="26"/>
    </row>
    <row r="170" spans="1:16" x14ac:dyDescent="0.2">
      <c r="A170" s="26"/>
      <c r="B170" s="30"/>
      <c r="C170" s="26"/>
      <c r="D170" s="26"/>
      <c r="E170" s="26"/>
      <c r="F170" s="26"/>
      <c r="G170" s="26"/>
      <c r="H170" s="26"/>
      <c r="I170" s="26"/>
      <c r="J170" s="26"/>
      <c r="K170" s="26"/>
      <c r="L170" s="26"/>
      <c r="M170" s="26"/>
      <c r="N170" s="26"/>
      <c r="O170" s="26"/>
      <c r="P170" s="26"/>
    </row>
    <row r="171" spans="1:16" x14ac:dyDescent="0.2">
      <c r="A171" s="26"/>
      <c r="B171" s="30"/>
      <c r="C171" s="26"/>
      <c r="D171" s="26"/>
      <c r="E171" s="26"/>
      <c r="F171" s="26"/>
      <c r="G171" s="26"/>
      <c r="H171" s="26"/>
      <c r="I171" s="26"/>
      <c r="J171" s="26"/>
      <c r="K171" s="26"/>
      <c r="L171" s="26"/>
      <c r="M171" s="26"/>
      <c r="N171" s="26"/>
      <c r="O171" s="26"/>
      <c r="P171" s="26"/>
    </row>
    <row r="172" spans="1:16" x14ac:dyDescent="0.2">
      <c r="A172" s="26"/>
      <c r="B172" s="30"/>
      <c r="C172" s="26"/>
      <c r="D172" s="26"/>
      <c r="E172" s="26"/>
      <c r="F172" s="26"/>
      <c r="G172" s="26"/>
      <c r="H172" s="26"/>
      <c r="I172" s="26"/>
      <c r="J172" s="26"/>
      <c r="K172" s="26"/>
      <c r="L172" s="26"/>
      <c r="M172" s="26"/>
      <c r="N172" s="26"/>
      <c r="O172" s="26"/>
      <c r="P172" s="26"/>
    </row>
    <row r="173" spans="1:16" x14ac:dyDescent="0.2">
      <c r="A173" s="26"/>
      <c r="B173" s="30"/>
      <c r="C173" s="26"/>
      <c r="D173" s="26"/>
      <c r="E173" s="26"/>
      <c r="F173" s="26"/>
      <c r="G173" s="26"/>
      <c r="H173" s="26"/>
      <c r="I173" s="26"/>
      <c r="J173" s="26"/>
      <c r="K173" s="26"/>
      <c r="L173" s="26"/>
      <c r="M173" s="26"/>
      <c r="N173" s="26"/>
      <c r="O173" s="26"/>
      <c r="P173" s="26"/>
    </row>
    <row r="174" spans="1:16" x14ac:dyDescent="0.2">
      <c r="A174" s="26"/>
      <c r="B174" s="30"/>
      <c r="C174" s="26"/>
      <c r="D174" s="26"/>
      <c r="E174" s="26"/>
      <c r="F174" s="26"/>
      <c r="G174" s="26"/>
      <c r="H174" s="26"/>
      <c r="I174" s="26"/>
      <c r="J174" s="26"/>
      <c r="K174" s="26"/>
      <c r="L174" s="26"/>
      <c r="M174" s="26"/>
      <c r="N174" s="26"/>
      <c r="O174" s="26"/>
      <c r="P174" s="26"/>
    </row>
    <row r="175" spans="1:16" x14ac:dyDescent="0.2">
      <c r="A175" s="26"/>
      <c r="B175" s="30"/>
      <c r="C175" s="26"/>
      <c r="D175" s="26"/>
      <c r="E175" s="26"/>
      <c r="F175" s="26"/>
      <c r="G175" s="26"/>
      <c r="H175" s="26"/>
      <c r="I175" s="26"/>
      <c r="J175" s="26"/>
      <c r="K175" s="26"/>
      <c r="L175" s="26"/>
      <c r="M175" s="26"/>
      <c r="N175" s="26"/>
      <c r="O175" s="26"/>
      <c r="P175" s="26"/>
    </row>
    <row r="176" spans="1:16" x14ac:dyDescent="0.2">
      <c r="A176" s="26"/>
      <c r="B176" s="30"/>
      <c r="C176" s="26"/>
      <c r="D176" s="26"/>
      <c r="E176" s="26"/>
      <c r="F176" s="26"/>
      <c r="G176" s="26"/>
      <c r="H176" s="26"/>
      <c r="I176" s="26"/>
      <c r="J176" s="26"/>
      <c r="K176" s="26"/>
      <c r="L176" s="26"/>
      <c r="M176" s="26"/>
      <c r="N176" s="26"/>
      <c r="O176" s="26"/>
      <c r="P176" s="26"/>
    </row>
    <row r="177" spans="1:16" x14ac:dyDescent="0.2">
      <c r="A177" s="26"/>
      <c r="B177" s="30"/>
      <c r="C177" s="26"/>
      <c r="D177" s="26"/>
      <c r="E177" s="26"/>
      <c r="F177" s="26"/>
      <c r="G177" s="26"/>
      <c r="H177" s="26"/>
      <c r="I177" s="26"/>
      <c r="J177" s="26"/>
      <c r="K177" s="26"/>
      <c r="L177" s="26"/>
      <c r="M177" s="26"/>
      <c r="N177" s="26"/>
      <c r="O177" s="26"/>
      <c r="P177" s="26"/>
    </row>
    <row r="178" spans="1:16" x14ac:dyDescent="0.2">
      <c r="A178" s="26"/>
      <c r="B178" s="30"/>
      <c r="C178" s="26"/>
      <c r="D178" s="26"/>
      <c r="E178" s="26"/>
      <c r="F178" s="26"/>
      <c r="G178" s="26"/>
      <c r="H178" s="26"/>
      <c r="I178" s="26"/>
      <c r="J178" s="26"/>
      <c r="K178" s="26"/>
      <c r="L178" s="26"/>
      <c r="M178" s="26"/>
      <c r="N178" s="26"/>
      <c r="O178" s="26"/>
      <c r="P178" s="26"/>
    </row>
    <row r="179" spans="1:16" x14ac:dyDescent="0.2">
      <c r="A179" s="26"/>
      <c r="B179" s="30"/>
      <c r="C179" s="26"/>
      <c r="D179" s="26"/>
      <c r="E179" s="26"/>
      <c r="F179" s="26"/>
      <c r="G179" s="26"/>
      <c r="H179" s="26"/>
      <c r="I179" s="26"/>
      <c r="J179" s="26"/>
      <c r="K179" s="26"/>
      <c r="L179" s="26"/>
      <c r="M179" s="26"/>
      <c r="N179" s="26"/>
      <c r="O179" s="26"/>
      <c r="P179" s="26"/>
    </row>
    <row r="180" spans="1:16" x14ac:dyDescent="0.2">
      <c r="A180" s="26"/>
      <c r="B180" s="30"/>
      <c r="C180" s="26"/>
      <c r="D180" s="26"/>
      <c r="E180" s="26"/>
      <c r="F180" s="26"/>
      <c r="G180" s="26"/>
      <c r="H180" s="26"/>
      <c r="I180" s="26"/>
      <c r="J180" s="26"/>
      <c r="K180" s="26"/>
      <c r="L180" s="26"/>
      <c r="M180" s="26"/>
      <c r="N180" s="26"/>
      <c r="O180" s="26"/>
      <c r="P180" s="26"/>
    </row>
    <row r="181" spans="1:16" x14ac:dyDescent="0.2">
      <c r="A181" s="26"/>
      <c r="B181" s="30"/>
      <c r="C181" s="26"/>
      <c r="D181" s="26"/>
      <c r="E181" s="26"/>
      <c r="F181" s="26"/>
      <c r="G181" s="26"/>
      <c r="H181" s="26"/>
      <c r="I181" s="26"/>
      <c r="J181" s="26"/>
      <c r="K181" s="26"/>
      <c r="L181" s="26"/>
      <c r="M181" s="26"/>
      <c r="N181" s="26"/>
      <c r="O181" s="26"/>
      <c r="P181" s="26"/>
    </row>
    <row r="182" spans="1:16" x14ac:dyDescent="0.2">
      <c r="A182" s="26"/>
      <c r="B182" s="30"/>
      <c r="C182" s="26"/>
      <c r="D182" s="26"/>
      <c r="E182" s="26"/>
      <c r="F182" s="26"/>
      <c r="G182" s="26"/>
      <c r="H182" s="26"/>
      <c r="I182" s="26"/>
      <c r="J182" s="26"/>
      <c r="K182" s="26"/>
      <c r="L182" s="26"/>
      <c r="M182" s="26"/>
      <c r="N182" s="26"/>
      <c r="O182" s="26"/>
      <c r="P182" s="26"/>
    </row>
    <row r="183" spans="1:16" x14ac:dyDescent="0.2">
      <c r="A183" s="26"/>
      <c r="B183" s="30"/>
      <c r="C183" s="26"/>
      <c r="D183" s="26"/>
      <c r="E183" s="26"/>
      <c r="F183" s="26"/>
      <c r="G183" s="26"/>
      <c r="H183" s="26"/>
      <c r="I183" s="26"/>
      <c r="J183" s="26"/>
      <c r="K183" s="26"/>
      <c r="L183" s="26"/>
      <c r="M183" s="26"/>
      <c r="N183" s="26"/>
      <c r="O183" s="26"/>
      <c r="P183" s="26"/>
    </row>
    <row r="184" spans="1:16" x14ac:dyDescent="0.2">
      <c r="A184" s="26"/>
      <c r="B184" s="30"/>
      <c r="C184" s="26"/>
      <c r="D184" s="26"/>
      <c r="E184" s="26"/>
      <c r="F184" s="26"/>
      <c r="G184" s="26"/>
      <c r="H184" s="26"/>
      <c r="I184" s="26"/>
      <c r="J184" s="26"/>
      <c r="K184" s="26"/>
      <c r="L184" s="26"/>
      <c r="M184" s="26"/>
      <c r="N184" s="26"/>
      <c r="O184" s="26"/>
      <c r="P184" s="26"/>
    </row>
    <row r="185" spans="1:16" x14ac:dyDescent="0.2">
      <c r="A185" s="26"/>
      <c r="B185" s="30"/>
      <c r="C185" s="26"/>
      <c r="D185" s="26"/>
      <c r="E185" s="26"/>
      <c r="F185" s="26"/>
      <c r="G185" s="26"/>
      <c r="H185" s="26"/>
      <c r="I185" s="26"/>
      <c r="J185" s="26"/>
      <c r="K185" s="26"/>
      <c r="L185" s="26"/>
      <c r="M185" s="26"/>
      <c r="N185" s="26"/>
      <c r="O185" s="26"/>
      <c r="P185" s="26"/>
    </row>
    <row r="186" spans="1:16" x14ac:dyDescent="0.2">
      <c r="A186" s="26"/>
      <c r="B186" s="30"/>
      <c r="C186" s="26"/>
      <c r="D186" s="26"/>
      <c r="E186" s="26"/>
      <c r="F186" s="26"/>
      <c r="G186" s="26"/>
      <c r="H186" s="26"/>
      <c r="I186" s="26"/>
      <c r="J186" s="26"/>
      <c r="K186" s="26"/>
      <c r="L186" s="26"/>
      <c r="M186" s="26"/>
      <c r="N186" s="26"/>
      <c r="O186" s="26"/>
      <c r="P186" s="26"/>
    </row>
    <row r="187" spans="1:16" x14ac:dyDescent="0.2">
      <c r="A187" s="26"/>
      <c r="B187" s="30"/>
      <c r="C187" s="26"/>
      <c r="D187" s="26"/>
      <c r="E187" s="26"/>
      <c r="F187" s="26"/>
      <c r="G187" s="26"/>
      <c r="H187" s="26"/>
      <c r="I187" s="26"/>
      <c r="J187" s="26"/>
      <c r="K187" s="26"/>
      <c r="L187" s="26"/>
      <c r="M187" s="26"/>
      <c r="N187" s="26"/>
      <c r="O187" s="26"/>
      <c r="P187" s="26"/>
    </row>
    <row r="188" spans="1:16" x14ac:dyDescent="0.2">
      <c r="A188" s="26"/>
      <c r="B188" s="30"/>
      <c r="C188" s="26"/>
      <c r="D188" s="26"/>
      <c r="E188" s="26"/>
      <c r="F188" s="26"/>
      <c r="G188" s="26"/>
      <c r="H188" s="26"/>
      <c r="I188" s="26"/>
      <c r="J188" s="26"/>
      <c r="K188" s="26"/>
      <c r="L188" s="26"/>
      <c r="M188" s="26"/>
      <c r="N188" s="26"/>
      <c r="O188" s="26"/>
      <c r="P188" s="26"/>
    </row>
    <row r="189" spans="1:16" x14ac:dyDescent="0.2">
      <c r="A189" s="26"/>
      <c r="B189" s="30"/>
      <c r="C189" s="26"/>
      <c r="D189" s="26"/>
      <c r="E189" s="26"/>
      <c r="F189" s="26"/>
      <c r="G189" s="26"/>
      <c r="H189" s="26"/>
      <c r="I189" s="26"/>
      <c r="J189" s="26"/>
      <c r="K189" s="26"/>
      <c r="L189" s="26"/>
      <c r="M189" s="26"/>
      <c r="N189" s="26"/>
      <c r="O189" s="26"/>
      <c r="P189" s="26"/>
    </row>
    <row r="190" spans="1:16" x14ac:dyDescent="0.2">
      <c r="A190" s="26"/>
      <c r="B190" s="30"/>
      <c r="C190" s="26"/>
      <c r="D190" s="26"/>
      <c r="E190" s="26"/>
      <c r="F190" s="26"/>
      <c r="G190" s="26"/>
      <c r="H190" s="26"/>
      <c r="I190" s="26"/>
      <c r="J190" s="26"/>
      <c r="K190" s="26"/>
      <c r="L190" s="26"/>
      <c r="M190" s="26"/>
      <c r="N190" s="26"/>
      <c r="O190" s="26"/>
      <c r="P190" s="26"/>
    </row>
    <row r="191" spans="1:16" x14ac:dyDescent="0.2">
      <c r="A191" s="26"/>
      <c r="B191" s="30"/>
      <c r="C191" s="26"/>
      <c r="D191" s="26"/>
      <c r="E191" s="26"/>
      <c r="F191" s="26"/>
      <c r="G191" s="26"/>
      <c r="H191" s="26"/>
      <c r="I191" s="26"/>
      <c r="J191" s="26"/>
      <c r="K191" s="26"/>
      <c r="L191" s="26"/>
      <c r="M191" s="26"/>
      <c r="N191" s="26"/>
      <c r="O191" s="26"/>
      <c r="P191" s="26"/>
    </row>
    <row r="192" spans="1:16" x14ac:dyDescent="0.2">
      <c r="A192" s="26"/>
      <c r="B192" s="30"/>
      <c r="C192" s="26"/>
      <c r="D192" s="26"/>
      <c r="E192" s="26"/>
      <c r="F192" s="26"/>
      <c r="G192" s="26"/>
      <c r="H192" s="26"/>
      <c r="I192" s="26"/>
      <c r="J192" s="26"/>
      <c r="K192" s="26"/>
      <c r="L192" s="26"/>
      <c r="M192" s="26"/>
      <c r="N192" s="26"/>
      <c r="O192" s="26"/>
      <c r="P192" s="26"/>
    </row>
    <row r="193" spans="1:16" x14ac:dyDescent="0.2">
      <c r="A193" s="26"/>
      <c r="B193" s="30"/>
      <c r="C193" s="26"/>
      <c r="D193" s="26"/>
      <c r="E193" s="26"/>
      <c r="F193" s="26"/>
      <c r="G193" s="26"/>
      <c r="H193" s="26"/>
      <c r="I193" s="26"/>
      <c r="J193" s="26"/>
      <c r="K193" s="26"/>
      <c r="L193" s="26"/>
      <c r="M193" s="26"/>
      <c r="N193" s="26"/>
      <c r="O193" s="26"/>
      <c r="P193" s="26"/>
    </row>
    <row r="194" spans="1:16" x14ac:dyDescent="0.2">
      <c r="A194" s="26"/>
      <c r="B194" s="30"/>
      <c r="C194" s="26"/>
      <c r="D194" s="26"/>
      <c r="E194" s="26"/>
      <c r="F194" s="26"/>
      <c r="G194" s="26"/>
      <c r="H194" s="26"/>
      <c r="I194" s="26"/>
      <c r="J194" s="26"/>
      <c r="K194" s="26"/>
      <c r="L194" s="26"/>
      <c r="M194" s="26"/>
      <c r="N194" s="26"/>
      <c r="O194" s="26"/>
      <c r="P194" s="26"/>
    </row>
    <row r="195" spans="1:16" x14ac:dyDescent="0.2">
      <c r="A195" s="26"/>
      <c r="B195" s="30"/>
      <c r="C195" s="26"/>
      <c r="D195" s="26"/>
      <c r="E195" s="26"/>
      <c r="F195" s="26"/>
      <c r="G195" s="26"/>
      <c r="H195" s="26"/>
      <c r="I195" s="26"/>
      <c r="J195" s="26"/>
      <c r="K195" s="26"/>
      <c r="L195" s="26"/>
      <c r="M195" s="26"/>
      <c r="N195" s="26"/>
      <c r="O195" s="26"/>
      <c r="P195" s="26"/>
    </row>
    <row r="196" spans="1:16" x14ac:dyDescent="0.2">
      <c r="A196" s="26"/>
      <c r="B196" s="30"/>
      <c r="C196" s="26"/>
      <c r="D196" s="26"/>
      <c r="E196" s="26"/>
      <c r="F196" s="26"/>
      <c r="G196" s="26"/>
      <c r="H196" s="26"/>
      <c r="I196" s="26"/>
      <c r="J196" s="26"/>
      <c r="K196" s="26"/>
      <c r="L196" s="26"/>
      <c r="M196" s="26"/>
      <c r="N196" s="26"/>
      <c r="O196" s="26"/>
      <c r="P196" s="26"/>
    </row>
    <row r="197" spans="1:16" x14ac:dyDescent="0.2">
      <c r="A197" s="26"/>
      <c r="B197" s="30"/>
      <c r="C197" s="26"/>
      <c r="D197" s="26"/>
      <c r="E197" s="26"/>
      <c r="F197" s="26"/>
      <c r="G197" s="26"/>
      <c r="H197" s="26"/>
      <c r="I197" s="26"/>
      <c r="J197" s="26"/>
      <c r="K197" s="26"/>
      <c r="L197" s="26"/>
      <c r="M197" s="26"/>
      <c r="N197" s="26"/>
      <c r="O197" s="26"/>
      <c r="P197" s="26"/>
    </row>
    <row r="198" spans="1:16" x14ac:dyDescent="0.2">
      <c r="A198" s="26"/>
      <c r="B198" s="30"/>
      <c r="C198" s="26"/>
      <c r="D198" s="26"/>
      <c r="E198" s="26"/>
      <c r="F198" s="26"/>
      <c r="G198" s="26"/>
      <c r="H198" s="26"/>
      <c r="I198" s="26"/>
      <c r="J198" s="26"/>
      <c r="K198" s="26"/>
      <c r="L198" s="26"/>
      <c r="M198" s="26"/>
      <c r="N198" s="26"/>
      <c r="O198" s="26"/>
      <c r="P198" s="26"/>
    </row>
    <row r="199" spans="1:16" x14ac:dyDescent="0.2">
      <c r="A199" s="26"/>
      <c r="B199" s="30"/>
      <c r="C199" s="26"/>
      <c r="D199" s="26"/>
      <c r="E199" s="26"/>
      <c r="F199" s="26"/>
      <c r="G199" s="26"/>
      <c r="H199" s="26"/>
      <c r="I199" s="26"/>
      <c r="J199" s="26"/>
      <c r="K199" s="26"/>
      <c r="L199" s="26"/>
      <c r="M199" s="26"/>
      <c r="N199" s="26"/>
      <c r="O199" s="26"/>
      <c r="P199" s="26"/>
    </row>
    <row r="200" spans="1:16" x14ac:dyDescent="0.2">
      <c r="A200" s="26"/>
      <c r="B200" s="30"/>
      <c r="C200" s="26"/>
      <c r="D200" s="26"/>
      <c r="E200" s="26"/>
      <c r="F200" s="26"/>
      <c r="G200" s="26"/>
      <c r="H200" s="26"/>
      <c r="I200" s="26"/>
      <c r="J200" s="26"/>
      <c r="K200" s="26"/>
      <c r="L200" s="26"/>
      <c r="M200" s="26"/>
      <c r="N200" s="26"/>
      <c r="O200" s="26"/>
      <c r="P200" s="26"/>
    </row>
    <row r="201" spans="1:16" x14ac:dyDescent="0.2">
      <c r="A201" s="26"/>
      <c r="B201" s="30"/>
      <c r="C201" s="26"/>
      <c r="D201" s="26"/>
      <c r="E201" s="26"/>
      <c r="F201" s="26"/>
      <c r="G201" s="26"/>
      <c r="H201" s="26"/>
      <c r="I201" s="26"/>
      <c r="J201" s="26"/>
      <c r="K201" s="26"/>
      <c r="L201" s="26"/>
      <c r="M201" s="26"/>
      <c r="N201" s="26"/>
      <c r="O201" s="26"/>
      <c r="P201" s="26"/>
    </row>
    <row r="202" spans="1:16" x14ac:dyDescent="0.2">
      <c r="A202" s="26"/>
      <c r="B202" s="30"/>
      <c r="C202" s="26"/>
      <c r="D202" s="26"/>
      <c r="E202" s="26"/>
      <c r="F202" s="26"/>
      <c r="G202" s="26"/>
      <c r="H202" s="26"/>
      <c r="I202" s="26"/>
      <c r="J202" s="26"/>
      <c r="K202" s="26"/>
      <c r="L202" s="26"/>
      <c r="M202" s="26"/>
      <c r="N202" s="26"/>
      <c r="O202" s="26"/>
      <c r="P202" s="26"/>
    </row>
    <row r="203" spans="1:16" x14ac:dyDescent="0.2">
      <c r="A203" s="26"/>
      <c r="B203" s="30"/>
      <c r="C203" s="26"/>
      <c r="D203" s="26"/>
      <c r="E203" s="26"/>
      <c r="F203" s="26"/>
      <c r="G203" s="26"/>
      <c r="H203" s="26"/>
      <c r="I203" s="26"/>
      <c r="J203" s="26"/>
      <c r="K203" s="26"/>
      <c r="L203" s="26"/>
      <c r="M203" s="26"/>
      <c r="N203" s="26"/>
      <c r="O203" s="26"/>
      <c r="P203" s="26"/>
    </row>
    <row r="204" spans="1:16" x14ac:dyDescent="0.2">
      <c r="A204" s="26"/>
      <c r="B204" s="30"/>
      <c r="C204" s="26"/>
      <c r="D204" s="26"/>
      <c r="E204" s="26"/>
      <c r="F204" s="26"/>
      <c r="G204" s="26"/>
      <c r="H204" s="26"/>
      <c r="I204" s="26"/>
      <c r="J204" s="26"/>
      <c r="K204" s="26"/>
      <c r="L204" s="26"/>
      <c r="M204" s="26"/>
      <c r="N204" s="26"/>
      <c r="O204" s="26"/>
      <c r="P204" s="26"/>
    </row>
    <row r="205" spans="1:16" x14ac:dyDescent="0.2">
      <c r="A205" s="26"/>
      <c r="B205" s="30"/>
      <c r="C205" s="26"/>
      <c r="D205" s="26"/>
      <c r="E205" s="26"/>
      <c r="F205" s="26"/>
      <c r="G205" s="26"/>
      <c r="H205" s="26"/>
      <c r="I205" s="26"/>
      <c r="J205" s="26"/>
      <c r="K205" s="26"/>
      <c r="L205" s="26"/>
      <c r="M205" s="26"/>
      <c r="N205" s="26"/>
      <c r="O205" s="26"/>
      <c r="P205" s="26"/>
    </row>
    <row r="206" spans="1:16" x14ac:dyDescent="0.2">
      <c r="A206" s="26"/>
      <c r="B206" s="30"/>
      <c r="C206" s="26"/>
      <c r="D206" s="26"/>
      <c r="E206" s="26"/>
      <c r="F206" s="26"/>
      <c r="G206" s="26"/>
      <c r="H206" s="26"/>
      <c r="I206" s="26"/>
      <c r="J206" s="26"/>
      <c r="K206" s="26"/>
      <c r="L206" s="26"/>
      <c r="M206" s="26"/>
      <c r="N206" s="26"/>
      <c r="O206" s="26"/>
      <c r="P206" s="26"/>
    </row>
    <row r="207" spans="1:16" x14ac:dyDescent="0.2">
      <c r="A207" s="26"/>
      <c r="B207" s="30"/>
      <c r="C207" s="26"/>
      <c r="D207" s="26"/>
      <c r="E207" s="26"/>
      <c r="F207" s="26"/>
      <c r="G207" s="26"/>
      <c r="H207" s="26"/>
      <c r="I207" s="26"/>
      <c r="J207" s="26"/>
      <c r="K207" s="26"/>
      <c r="L207" s="26"/>
      <c r="M207" s="26"/>
      <c r="N207" s="26"/>
      <c r="O207" s="26"/>
      <c r="P207" s="26"/>
    </row>
    <row r="208" spans="1:16" x14ac:dyDescent="0.2">
      <c r="A208" s="26"/>
      <c r="B208" s="30"/>
      <c r="C208" s="26"/>
      <c r="D208" s="26"/>
      <c r="E208" s="26"/>
      <c r="F208" s="26"/>
      <c r="G208" s="26"/>
      <c r="H208" s="26"/>
      <c r="I208" s="26"/>
      <c r="J208" s="26"/>
      <c r="K208" s="26"/>
      <c r="L208" s="26"/>
      <c r="M208" s="26"/>
      <c r="N208" s="26"/>
      <c r="O208" s="26"/>
      <c r="P208" s="26"/>
    </row>
    <row r="209" spans="1:16" x14ac:dyDescent="0.2">
      <c r="A209" s="26"/>
      <c r="B209" s="30"/>
      <c r="C209" s="26"/>
      <c r="D209" s="26"/>
      <c r="E209" s="26"/>
      <c r="F209" s="26"/>
      <c r="G209" s="26"/>
      <c r="H209" s="26"/>
      <c r="I209" s="26"/>
      <c r="J209" s="26"/>
      <c r="K209" s="26"/>
      <c r="L209" s="26"/>
      <c r="M209" s="26"/>
      <c r="N209" s="26"/>
      <c r="O209" s="26"/>
      <c r="P209" s="26"/>
    </row>
    <row r="210" spans="1:16" x14ac:dyDescent="0.2">
      <c r="A210" s="26"/>
      <c r="B210" s="30"/>
      <c r="C210" s="26"/>
      <c r="D210" s="26"/>
      <c r="E210" s="26"/>
      <c r="F210" s="26"/>
      <c r="G210" s="26"/>
      <c r="H210" s="26"/>
      <c r="I210" s="26"/>
      <c r="J210" s="26"/>
      <c r="K210" s="26"/>
      <c r="L210" s="26"/>
      <c r="M210" s="26"/>
      <c r="N210" s="26"/>
      <c r="O210" s="26"/>
      <c r="P210" s="26"/>
    </row>
    <row r="211" spans="1:16" x14ac:dyDescent="0.2">
      <c r="A211" s="26"/>
      <c r="B211" s="30"/>
      <c r="C211" s="26"/>
      <c r="D211" s="26"/>
      <c r="E211" s="26"/>
      <c r="F211" s="26"/>
      <c r="G211" s="26"/>
      <c r="H211" s="26"/>
      <c r="I211" s="26"/>
      <c r="J211" s="26"/>
      <c r="K211" s="26"/>
      <c r="L211" s="26"/>
      <c r="M211" s="26"/>
      <c r="N211" s="26"/>
      <c r="O211" s="26"/>
      <c r="P211" s="26"/>
    </row>
    <row r="212" spans="1:16" x14ac:dyDescent="0.2">
      <c r="A212" s="26"/>
      <c r="B212" s="30"/>
      <c r="C212" s="26"/>
      <c r="D212" s="26"/>
      <c r="E212" s="26"/>
      <c r="F212" s="26"/>
      <c r="G212" s="26"/>
      <c r="H212" s="26"/>
      <c r="I212" s="26"/>
      <c r="J212" s="26"/>
      <c r="K212" s="26"/>
      <c r="L212" s="26"/>
      <c r="M212" s="26"/>
      <c r="N212" s="26"/>
      <c r="O212" s="26"/>
      <c r="P212" s="26"/>
    </row>
    <row r="213" spans="1:16" x14ac:dyDescent="0.2">
      <c r="A213" s="26"/>
      <c r="B213" s="30"/>
      <c r="C213" s="26"/>
      <c r="D213" s="26"/>
      <c r="E213" s="26"/>
      <c r="F213" s="26"/>
      <c r="G213" s="26"/>
      <c r="H213" s="26"/>
      <c r="I213" s="26"/>
      <c r="J213" s="26"/>
      <c r="K213" s="26"/>
      <c r="L213" s="26"/>
      <c r="M213" s="26"/>
      <c r="N213" s="26"/>
      <c r="O213" s="26"/>
      <c r="P213" s="26"/>
    </row>
    <row r="214" spans="1:16" x14ac:dyDescent="0.2">
      <c r="A214" s="26"/>
      <c r="B214" s="30"/>
      <c r="C214" s="26"/>
      <c r="D214" s="26"/>
      <c r="E214" s="26"/>
      <c r="F214" s="26"/>
      <c r="G214" s="26"/>
      <c r="H214" s="26"/>
      <c r="I214" s="26"/>
      <c r="J214" s="26"/>
      <c r="K214" s="26"/>
      <c r="L214" s="26"/>
      <c r="M214" s="26"/>
      <c r="N214" s="26"/>
      <c r="O214" s="26"/>
      <c r="P214" s="26"/>
    </row>
    <row r="215" spans="1:16" x14ac:dyDescent="0.2">
      <c r="A215" s="26"/>
      <c r="B215" s="30"/>
      <c r="C215" s="26"/>
      <c r="D215" s="26"/>
      <c r="E215" s="26"/>
      <c r="F215" s="26"/>
      <c r="G215" s="26"/>
      <c r="H215" s="26"/>
      <c r="I215" s="26"/>
      <c r="J215" s="26"/>
      <c r="K215" s="26"/>
      <c r="L215" s="26"/>
      <c r="M215" s="26"/>
      <c r="N215" s="26"/>
      <c r="O215" s="26"/>
      <c r="P215" s="26"/>
    </row>
    <row r="216" spans="1:16" x14ac:dyDescent="0.2">
      <c r="A216" s="26"/>
      <c r="B216" s="30"/>
      <c r="C216" s="26"/>
      <c r="D216" s="26"/>
      <c r="E216" s="26"/>
      <c r="F216" s="26"/>
      <c r="G216" s="26"/>
      <c r="H216" s="26"/>
      <c r="I216" s="26"/>
      <c r="J216" s="26"/>
      <c r="K216" s="26"/>
      <c r="L216" s="26"/>
      <c r="M216" s="26"/>
      <c r="N216" s="26"/>
      <c r="O216" s="26"/>
      <c r="P216" s="26"/>
    </row>
    <row r="217" spans="1:16" x14ac:dyDescent="0.2">
      <c r="A217" s="26"/>
      <c r="B217" s="30"/>
      <c r="C217" s="26"/>
      <c r="D217" s="26"/>
      <c r="E217" s="26"/>
      <c r="F217" s="26"/>
      <c r="G217" s="26"/>
      <c r="H217" s="26"/>
      <c r="I217" s="26"/>
      <c r="J217" s="26"/>
      <c r="K217" s="26"/>
      <c r="L217" s="26"/>
      <c r="M217" s="26"/>
      <c r="N217" s="26"/>
      <c r="O217" s="26"/>
      <c r="P217" s="26"/>
    </row>
    <row r="218" spans="1:16" x14ac:dyDescent="0.2">
      <c r="A218" s="26"/>
      <c r="B218" s="30"/>
      <c r="C218" s="26"/>
      <c r="D218" s="26"/>
      <c r="E218" s="26"/>
      <c r="F218" s="26"/>
      <c r="G218" s="26"/>
      <c r="H218" s="26"/>
      <c r="I218" s="26"/>
      <c r="J218" s="26"/>
      <c r="K218" s="26"/>
      <c r="L218" s="26"/>
      <c r="M218" s="26"/>
      <c r="N218" s="26"/>
      <c r="O218" s="26"/>
      <c r="P218" s="26"/>
    </row>
    <row r="219" spans="1:16" x14ac:dyDescent="0.2">
      <c r="A219" s="26"/>
      <c r="B219" s="30"/>
      <c r="C219" s="26"/>
      <c r="D219" s="26"/>
      <c r="E219" s="26"/>
      <c r="F219" s="26"/>
      <c r="G219" s="26"/>
      <c r="H219" s="26"/>
      <c r="I219" s="26"/>
      <c r="J219" s="26"/>
      <c r="K219" s="26"/>
      <c r="L219" s="26"/>
      <c r="M219" s="26"/>
      <c r="N219" s="26"/>
      <c r="O219" s="26"/>
      <c r="P219" s="26"/>
    </row>
    <row r="220" spans="1:16" x14ac:dyDescent="0.2">
      <c r="A220" s="26"/>
      <c r="B220" s="30"/>
      <c r="C220" s="26"/>
      <c r="D220" s="26"/>
      <c r="E220" s="26"/>
      <c r="F220" s="26"/>
      <c r="G220" s="26"/>
      <c r="H220" s="26"/>
      <c r="I220" s="26"/>
      <c r="J220" s="26"/>
      <c r="K220" s="26"/>
      <c r="L220" s="26"/>
      <c r="M220" s="26"/>
      <c r="N220" s="26"/>
      <c r="O220" s="26"/>
      <c r="P220" s="26"/>
    </row>
    <row r="221" spans="1:16" x14ac:dyDescent="0.2">
      <c r="A221" s="26"/>
      <c r="B221" s="30"/>
      <c r="C221" s="26"/>
      <c r="D221" s="26"/>
      <c r="E221" s="26"/>
      <c r="F221" s="26"/>
      <c r="G221" s="26"/>
      <c r="H221" s="26"/>
      <c r="I221" s="26"/>
      <c r="J221" s="26"/>
      <c r="K221" s="26"/>
      <c r="L221" s="26"/>
      <c r="M221" s="26"/>
      <c r="N221" s="26"/>
      <c r="O221" s="26"/>
      <c r="P221" s="26"/>
    </row>
    <row r="222" spans="1:16" x14ac:dyDescent="0.2">
      <c r="A222" s="26"/>
      <c r="B222" s="30"/>
      <c r="C222" s="26"/>
      <c r="D222" s="26"/>
      <c r="E222" s="26"/>
      <c r="F222" s="26"/>
      <c r="G222" s="26"/>
      <c r="H222" s="26"/>
      <c r="I222" s="26"/>
      <c r="J222" s="26"/>
      <c r="K222" s="26"/>
      <c r="L222" s="26"/>
      <c r="M222" s="26"/>
      <c r="N222" s="26"/>
      <c r="O222" s="26"/>
      <c r="P222" s="26"/>
    </row>
    <row r="223" spans="1:16" x14ac:dyDescent="0.2">
      <c r="A223" s="26"/>
      <c r="B223" s="30"/>
      <c r="C223" s="26"/>
      <c r="D223" s="26"/>
      <c r="E223" s="26"/>
      <c r="F223" s="26"/>
      <c r="G223" s="26"/>
      <c r="H223" s="26"/>
      <c r="I223" s="26"/>
      <c r="J223" s="26"/>
      <c r="K223" s="26"/>
      <c r="L223" s="26"/>
      <c r="M223" s="26"/>
      <c r="N223" s="26"/>
      <c r="O223" s="26"/>
      <c r="P223" s="26"/>
    </row>
    <row r="224" spans="1:16" x14ac:dyDescent="0.2">
      <c r="A224" s="26"/>
      <c r="B224" s="30"/>
      <c r="C224" s="26"/>
      <c r="D224" s="26"/>
      <c r="E224" s="26"/>
      <c r="F224" s="26"/>
      <c r="G224" s="26"/>
      <c r="H224" s="26"/>
      <c r="I224" s="26"/>
      <c r="J224" s="26"/>
      <c r="K224" s="26"/>
      <c r="L224" s="26"/>
      <c r="M224" s="26"/>
      <c r="N224" s="26"/>
      <c r="O224" s="26"/>
      <c r="P224" s="26"/>
    </row>
    <row r="225" spans="1:16" x14ac:dyDescent="0.2">
      <c r="A225" s="26"/>
      <c r="B225" s="30"/>
      <c r="C225" s="26"/>
      <c r="D225" s="26"/>
      <c r="E225" s="26"/>
      <c r="F225" s="26"/>
      <c r="G225" s="26"/>
      <c r="H225" s="26"/>
      <c r="I225" s="26"/>
      <c r="J225" s="26"/>
      <c r="K225" s="26"/>
      <c r="L225" s="26"/>
      <c r="M225" s="26"/>
      <c r="N225" s="26"/>
      <c r="O225" s="26"/>
      <c r="P225" s="26"/>
    </row>
    <row r="226" spans="1:16" x14ac:dyDescent="0.2">
      <c r="A226" s="26"/>
      <c r="B226" s="30"/>
      <c r="C226" s="26"/>
      <c r="D226" s="26"/>
      <c r="E226" s="26"/>
      <c r="F226" s="26"/>
      <c r="G226" s="26"/>
      <c r="H226" s="26"/>
      <c r="I226" s="26"/>
      <c r="J226" s="26"/>
      <c r="K226" s="26"/>
      <c r="L226" s="26"/>
      <c r="M226" s="26"/>
      <c r="N226" s="26"/>
      <c r="O226" s="26"/>
      <c r="P226" s="26"/>
    </row>
    <row r="227" spans="1:16" x14ac:dyDescent="0.2">
      <c r="A227" s="26"/>
      <c r="B227" s="30"/>
      <c r="C227" s="26"/>
      <c r="D227" s="26"/>
      <c r="E227" s="26"/>
      <c r="F227" s="26"/>
      <c r="G227" s="26"/>
      <c r="H227" s="26"/>
      <c r="I227" s="26"/>
      <c r="J227" s="26"/>
      <c r="K227" s="26"/>
      <c r="L227" s="26"/>
      <c r="M227" s="26"/>
      <c r="N227" s="26"/>
      <c r="O227" s="26"/>
      <c r="P227" s="26"/>
    </row>
    <row r="228" spans="1:16" x14ac:dyDescent="0.2">
      <c r="A228" s="26"/>
      <c r="B228" s="30"/>
      <c r="C228" s="26"/>
      <c r="D228" s="26"/>
      <c r="E228" s="26"/>
      <c r="F228" s="26"/>
      <c r="G228" s="26"/>
      <c r="H228" s="26"/>
      <c r="I228" s="26"/>
      <c r="J228" s="26"/>
      <c r="K228" s="26"/>
      <c r="L228" s="26"/>
      <c r="M228" s="26"/>
      <c r="N228" s="26"/>
      <c r="O228" s="26"/>
      <c r="P228" s="26"/>
    </row>
    <row r="229" spans="1:16" x14ac:dyDescent="0.2">
      <c r="A229" s="26"/>
      <c r="B229" s="30"/>
      <c r="C229" s="26"/>
      <c r="D229" s="26"/>
      <c r="E229" s="26"/>
      <c r="F229" s="26"/>
      <c r="G229" s="26"/>
      <c r="H229" s="26"/>
      <c r="I229" s="26"/>
      <c r="J229" s="26"/>
      <c r="K229" s="26"/>
      <c r="L229" s="26"/>
      <c r="M229" s="26"/>
      <c r="N229" s="26"/>
      <c r="O229" s="26"/>
      <c r="P229" s="26"/>
    </row>
    <row r="230" spans="1:16" x14ac:dyDescent="0.2">
      <c r="A230" s="26"/>
      <c r="B230" s="30"/>
      <c r="C230" s="26"/>
      <c r="D230" s="26"/>
      <c r="E230" s="26"/>
      <c r="F230" s="26"/>
      <c r="G230" s="26"/>
      <c r="H230" s="26"/>
      <c r="I230" s="26"/>
      <c r="J230" s="26"/>
      <c r="K230" s="26"/>
      <c r="L230" s="26"/>
      <c r="M230" s="26"/>
      <c r="N230" s="26"/>
      <c r="O230" s="26"/>
      <c r="P230" s="26"/>
    </row>
    <row r="231" spans="1:16" x14ac:dyDescent="0.2">
      <c r="A231" s="26"/>
      <c r="B231" s="30"/>
      <c r="C231" s="26"/>
      <c r="D231" s="26"/>
      <c r="E231" s="26"/>
      <c r="F231" s="26"/>
      <c r="G231" s="26"/>
      <c r="H231" s="26"/>
      <c r="I231" s="26"/>
      <c r="J231" s="26"/>
      <c r="K231" s="26"/>
      <c r="L231" s="26"/>
      <c r="M231" s="26"/>
      <c r="N231" s="26"/>
      <c r="O231" s="26"/>
      <c r="P231" s="26"/>
    </row>
    <row r="232" spans="1:16" x14ac:dyDescent="0.2">
      <c r="A232" s="26"/>
      <c r="B232" s="30"/>
      <c r="C232" s="26"/>
      <c r="D232" s="26"/>
      <c r="E232" s="26"/>
      <c r="F232" s="26"/>
      <c r="G232" s="26"/>
      <c r="H232" s="26"/>
      <c r="I232" s="26"/>
      <c r="J232" s="26"/>
      <c r="K232" s="26"/>
      <c r="L232" s="26"/>
      <c r="M232" s="26"/>
      <c r="N232" s="26"/>
      <c r="O232" s="26"/>
      <c r="P232" s="26"/>
    </row>
    <row r="233" spans="1:16" x14ac:dyDescent="0.2">
      <c r="A233" s="26"/>
      <c r="B233" s="30"/>
      <c r="C233" s="26"/>
      <c r="D233" s="26"/>
      <c r="E233" s="26"/>
      <c r="F233" s="26"/>
      <c r="G233" s="26"/>
      <c r="H233" s="26"/>
      <c r="I233" s="26"/>
      <c r="J233" s="26"/>
      <c r="K233" s="26"/>
      <c r="L233" s="26"/>
      <c r="M233" s="26"/>
      <c r="N233" s="26"/>
      <c r="O233" s="26"/>
      <c r="P233" s="26"/>
    </row>
    <row r="234" spans="1:16" x14ac:dyDescent="0.2">
      <c r="A234" s="26"/>
      <c r="B234" s="30"/>
      <c r="C234" s="26"/>
      <c r="D234" s="26"/>
      <c r="E234" s="26"/>
      <c r="F234" s="26"/>
      <c r="G234" s="26"/>
      <c r="H234" s="26"/>
      <c r="I234" s="26"/>
      <c r="J234" s="26"/>
      <c r="K234" s="26"/>
      <c r="L234" s="26"/>
      <c r="M234" s="26"/>
      <c r="N234" s="26"/>
      <c r="O234" s="26"/>
      <c r="P234" s="26"/>
    </row>
    <row r="235" spans="1:16" x14ac:dyDescent="0.2">
      <c r="A235" s="26"/>
      <c r="B235" s="30"/>
      <c r="C235" s="26"/>
      <c r="D235" s="26"/>
      <c r="E235" s="26"/>
      <c r="F235" s="26"/>
      <c r="G235" s="26"/>
      <c r="H235" s="26"/>
      <c r="I235" s="26"/>
      <c r="J235" s="26"/>
      <c r="K235" s="26"/>
      <c r="L235" s="26"/>
      <c r="M235" s="26"/>
      <c r="N235" s="26"/>
      <c r="O235" s="26"/>
      <c r="P235" s="26"/>
    </row>
    <row r="236" spans="1:16" x14ac:dyDescent="0.2">
      <c r="A236" s="26"/>
      <c r="B236" s="30"/>
      <c r="C236" s="26"/>
      <c r="D236" s="26"/>
      <c r="E236" s="26"/>
      <c r="F236" s="26"/>
      <c r="G236" s="26"/>
      <c r="H236" s="26"/>
      <c r="I236" s="26"/>
      <c r="J236" s="26"/>
      <c r="K236" s="26"/>
      <c r="L236" s="26"/>
      <c r="M236" s="26"/>
      <c r="N236" s="26"/>
      <c r="O236" s="26"/>
      <c r="P236" s="26"/>
    </row>
    <row r="237" spans="1:16" x14ac:dyDescent="0.2">
      <c r="A237" s="26"/>
      <c r="B237" s="30"/>
      <c r="C237" s="26"/>
      <c r="D237" s="26"/>
      <c r="E237" s="26"/>
      <c r="F237" s="26"/>
      <c r="G237" s="26"/>
      <c r="H237" s="26"/>
      <c r="I237" s="26"/>
      <c r="J237" s="26"/>
      <c r="K237" s="26"/>
      <c r="L237" s="26"/>
      <c r="M237" s="26"/>
      <c r="N237" s="26"/>
      <c r="O237" s="26"/>
      <c r="P237" s="26"/>
    </row>
    <row r="238" spans="1:16" x14ac:dyDescent="0.2">
      <c r="A238" s="26"/>
      <c r="B238" s="30"/>
      <c r="C238" s="26"/>
      <c r="D238" s="26"/>
      <c r="E238" s="26"/>
      <c r="F238" s="26"/>
      <c r="G238" s="26"/>
      <c r="H238" s="26"/>
      <c r="I238" s="26"/>
      <c r="J238" s="26"/>
      <c r="K238" s="26"/>
      <c r="L238" s="26"/>
      <c r="M238" s="26"/>
      <c r="N238" s="26"/>
      <c r="O238" s="26"/>
      <c r="P238" s="26"/>
    </row>
    <row r="239" spans="1:16" x14ac:dyDescent="0.2">
      <c r="A239" s="26"/>
      <c r="B239" s="30"/>
      <c r="C239" s="26"/>
      <c r="D239" s="26"/>
      <c r="E239" s="26"/>
      <c r="F239" s="26"/>
      <c r="G239" s="26"/>
      <c r="H239" s="26"/>
      <c r="I239" s="26"/>
      <c r="J239" s="26"/>
      <c r="K239" s="26"/>
      <c r="L239" s="26"/>
      <c r="M239" s="26"/>
      <c r="N239" s="26"/>
      <c r="O239" s="26"/>
      <c r="P239" s="26"/>
    </row>
    <row r="240" spans="1:16" x14ac:dyDescent="0.2">
      <c r="A240" s="26"/>
      <c r="B240" s="30"/>
      <c r="C240" s="26"/>
      <c r="D240" s="26"/>
      <c r="E240" s="26"/>
      <c r="F240" s="26"/>
      <c r="G240" s="26"/>
      <c r="H240" s="26"/>
      <c r="I240" s="26"/>
      <c r="J240" s="26"/>
      <c r="K240" s="26"/>
      <c r="L240" s="26"/>
      <c r="M240" s="26"/>
      <c r="N240" s="26"/>
      <c r="O240" s="26"/>
      <c r="P240" s="26"/>
    </row>
    <row r="241" spans="1:16" x14ac:dyDescent="0.2">
      <c r="A241" s="26"/>
      <c r="B241" s="30"/>
      <c r="C241" s="26"/>
      <c r="D241" s="26"/>
      <c r="E241" s="26"/>
      <c r="F241" s="26"/>
      <c r="G241" s="26"/>
      <c r="H241" s="26"/>
      <c r="I241" s="26"/>
      <c r="J241" s="26"/>
      <c r="K241" s="26"/>
      <c r="L241" s="26"/>
      <c r="M241" s="26"/>
      <c r="N241" s="26"/>
      <c r="O241" s="26"/>
      <c r="P241" s="26"/>
    </row>
    <row r="242" spans="1:16" x14ac:dyDescent="0.2">
      <c r="A242" s="26"/>
      <c r="B242" s="30"/>
      <c r="C242" s="26"/>
      <c r="D242" s="26"/>
      <c r="E242" s="26"/>
      <c r="F242" s="26"/>
      <c r="G242" s="26"/>
      <c r="H242" s="26"/>
      <c r="I242" s="26"/>
      <c r="J242" s="26"/>
      <c r="K242" s="26"/>
      <c r="L242" s="26"/>
      <c r="M242" s="26"/>
      <c r="N242" s="26"/>
      <c r="O242" s="26"/>
      <c r="P242" s="26"/>
    </row>
    <row r="243" spans="1:16" x14ac:dyDescent="0.2">
      <c r="A243" s="26"/>
      <c r="B243" s="30"/>
      <c r="C243" s="26"/>
      <c r="D243" s="26"/>
      <c r="E243" s="26"/>
      <c r="F243" s="26"/>
      <c r="G243" s="26"/>
      <c r="H243" s="26"/>
      <c r="I243" s="26"/>
      <c r="J243" s="26"/>
      <c r="K243" s="26"/>
      <c r="L243" s="26"/>
      <c r="M243" s="26"/>
      <c r="N243" s="26"/>
      <c r="O243" s="26"/>
      <c r="P243" s="26"/>
    </row>
    <row r="244" spans="1:16" x14ac:dyDescent="0.2">
      <c r="A244" s="26"/>
      <c r="B244" s="30"/>
      <c r="C244" s="26"/>
      <c r="D244" s="26"/>
      <c r="E244" s="26"/>
      <c r="F244" s="26"/>
      <c r="G244" s="26"/>
      <c r="H244" s="26"/>
      <c r="I244" s="26"/>
      <c r="J244" s="26"/>
      <c r="K244" s="26"/>
      <c r="L244" s="26"/>
      <c r="M244" s="26"/>
      <c r="N244" s="26"/>
      <c r="O244" s="26"/>
      <c r="P244" s="26"/>
    </row>
    <row r="245" spans="1:16" x14ac:dyDescent="0.2">
      <c r="A245" s="26"/>
      <c r="B245" s="30"/>
      <c r="C245" s="26"/>
      <c r="D245" s="26"/>
      <c r="E245" s="26"/>
      <c r="F245" s="26"/>
      <c r="G245" s="26"/>
      <c r="H245" s="26"/>
      <c r="I245" s="26"/>
      <c r="J245" s="26"/>
      <c r="K245" s="26"/>
      <c r="L245" s="26"/>
      <c r="M245" s="26"/>
      <c r="N245" s="26"/>
      <c r="O245" s="26"/>
      <c r="P245" s="26"/>
    </row>
    <row r="246" spans="1:16" x14ac:dyDescent="0.2">
      <c r="A246" s="26"/>
      <c r="B246" s="30"/>
      <c r="C246" s="26"/>
      <c r="D246" s="26"/>
      <c r="E246" s="26"/>
      <c r="F246" s="26"/>
      <c r="G246" s="26"/>
      <c r="H246" s="26"/>
      <c r="I246" s="26"/>
      <c r="J246" s="26"/>
      <c r="K246" s="26"/>
      <c r="L246" s="26"/>
      <c r="M246" s="26"/>
      <c r="N246" s="26"/>
      <c r="O246" s="26"/>
      <c r="P246" s="26"/>
    </row>
    <row r="247" spans="1:16" x14ac:dyDescent="0.2">
      <c r="A247" s="26"/>
      <c r="B247" s="30"/>
      <c r="C247" s="26"/>
      <c r="D247" s="26"/>
      <c r="E247" s="26"/>
      <c r="F247" s="26"/>
      <c r="G247" s="26"/>
      <c r="H247" s="26"/>
      <c r="I247" s="26"/>
      <c r="J247" s="26"/>
      <c r="K247" s="26"/>
      <c r="L247" s="26"/>
      <c r="M247" s="26"/>
      <c r="N247" s="26"/>
      <c r="O247" s="26"/>
      <c r="P247" s="26"/>
    </row>
    <row r="248" spans="1:16" x14ac:dyDescent="0.2">
      <c r="A248" s="26"/>
      <c r="B248" s="30"/>
      <c r="C248" s="26"/>
      <c r="D248" s="26"/>
      <c r="E248" s="26"/>
      <c r="F248" s="26"/>
      <c r="G248" s="26"/>
      <c r="H248" s="26"/>
      <c r="I248" s="26"/>
      <c r="J248" s="26"/>
      <c r="K248" s="26"/>
      <c r="L248" s="26"/>
      <c r="M248" s="26"/>
      <c r="N248" s="26"/>
      <c r="O248" s="26"/>
      <c r="P248" s="26"/>
    </row>
    <row r="249" spans="1:16" x14ac:dyDescent="0.2">
      <c r="A249" s="26"/>
      <c r="B249" s="30"/>
      <c r="C249" s="26"/>
      <c r="D249" s="26"/>
      <c r="E249" s="26"/>
      <c r="F249" s="26"/>
      <c r="G249" s="26"/>
      <c r="H249" s="26"/>
      <c r="I249" s="26"/>
      <c r="J249" s="26"/>
      <c r="K249" s="26"/>
      <c r="L249" s="26"/>
      <c r="M249" s="26"/>
      <c r="N249" s="26"/>
      <c r="O249" s="26"/>
      <c r="P249" s="26"/>
    </row>
    <row r="250" spans="1:16" x14ac:dyDescent="0.2">
      <c r="A250" s="26"/>
      <c r="B250" s="30"/>
      <c r="C250" s="26"/>
      <c r="D250" s="26"/>
      <c r="E250" s="26"/>
      <c r="F250" s="26"/>
      <c r="G250" s="26"/>
      <c r="H250" s="26"/>
      <c r="I250" s="26"/>
      <c r="J250" s="26"/>
      <c r="K250" s="26"/>
      <c r="L250" s="26"/>
      <c r="M250" s="26"/>
      <c r="N250" s="26"/>
      <c r="O250" s="26"/>
      <c r="P250" s="26"/>
    </row>
    <row r="251" spans="1:16" x14ac:dyDescent="0.2">
      <c r="A251" s="26"/>
      <c r="B251" s="30"/>
      <c r="C251" s="26"/>
      <c r="D251" s="26"/>
      <c r="E251" s="26"/>
      <c r="F251" s="26"/>
      <c r="G251" s="26"/>
      <c r="H251" s="26"/>
      <c r="I251" s="26"/>
      <c r="J251" s="26"/>
      <c r="K251" s="26"/>
      <c r="L251" s="26"/>
      <c r="M251" s="26"/>
      <c r="N251" s="26"/>
      <c r="O251" s="26"/>
      <c r="P251" s="26"/>
    </row>
    <row r="252" spans="1:16" x14ac:dyDescent="0.2">
      <c r="A252" s="26"/>
      <c r="B252" s="30"/>
      <c r="C252" s="26"/>
      <c r="D252" s="26"/>
      <c r="E252" s="26"/>
      <c r="F252" s="26"/>
      <c r="G252" s="26"/>
      <c r="H252" s="26"/>
      <c r="I252" s="26"/>
      <c r="J252" s="26"/>
      <c r="K252" s="26"/>
      <c r="L252" s="26"/>
      <c r="M252" s="26"/>
      <c r="N252" s="26"/>
      <c r="O252" s="26"/>
      <c r="P252" s="26"/>
    </row>
    <row r="253" spans="1:16" x14ac:dyDescent="0.2">
      <c r="A253" s="26"/>
      <c r="B253" s="30"/>
      <c r="C253" s="26"/>
      <c r="D253" s="26"/>
      <c r="E253" s="26"/>
      <c r="F253" s="26"/>
      <c r="G253" s="26"/>
      <c r="H253" s="26"/>
      <c r="I253" s="26"/>
      <c r="J253" s="26"/>
      <c r="K253" s="26"/>
      <c r="L253" s="26"/>
      <c r="M253" s="26"/>
      <c r="N253" s="26"/>
      <c r="O253" s="26"/>
      <c r="P253" s="26"/>
    </row>
    <row r="254" spans="1:16" x14ac:dyDescent="0.2">
      <c r="A254" s="26"/>
      <c r="B254" s="30"/>
      <c r="C254" s="26"/>
      <c r="D254" s="26"/>
      <c r="E254" s="26"/>
      <c r="F254" s="26"/>
      <c r="G254" s="26"/>
      <c r="H254" s="26"/>
      <c r="I254" s="26"/>
      <c r="J254" s="26"/>
      <c r="K254" s="26"/>
      <c r="L254" s="26"/>
      <c r="M254" s="26"/>
      <c r="N254" s="26"/>
      <c r="O254" s="26"/>
      <c r="P254" s="26"/>
    </row>
    <row r="255" spans="1:16" x14ac:dyDescent="0.2">
      <c r="A255" s="26"/>
      <c r="B255" s="30"/>
      <c r="C255" s="26"/>
      <c r="D255" s="26"/>
      <c r="E255" s="26"/>
      <c r="F255" s="26"/>
      <c r="G255" s="26"/>
      <c r="H255" s="26"/>
      <c r="I255" s="26"/>
      <c r="J255" s="26"/>
      <c r="K255" s="26"/>
      <c r="L255" s="26"/>
      <c r="M255" s="26"/>
      <c r="N255" s="26"/>
      <c r="O255" s="26"/>
      <c r="P255" s="26"/>
    </row>
    <row r="256" spans="1:16" x14ac:dyDescent="0.2">
      <c r="A256" s="26"/>
      <c r="B256" s="30"/>
      <c r="C256" s="26"/>
      <c r="D256" s="26"/>
      <c r="E256" s="26"/>
      <c r="F256" s="26"/>
      <c r="G256" s="26"/>
      <c r="H256" s="26"/>
      <c r="I256" s="26"/>
      <c r="J256" s="26"/>
      <c r="K256" s="26"/>
      <c r="L256" s="26"/>
      <c r="M256" s="26"/>
      <c r="N256" s="26"/>
      <c r="O256" s="26"/>
      <c r="P256" s="26"/>
    </row>
    <row r="257" spans="1:16" x14ac:dyDescent="0.2">
      <c r="A257" s="26"/>
      <c r="B257" s="30"/>
      <c r="C257" s="26"/>
      <c r="D257" s="26"/>
      <c r="E257" s="26"/>
      <c r="F257" s="26"/>
      <c r="G257" s="26"/>
      <c r="H257" s="26"/>
      <c r="I257" s="26"/>
      <c r="J257" s="26"/>
      <c r="K257" s="26"/>
      <c r="L257" s="26"/>
      <c r="M257" s="26"/>
      <c r="N257" s="26"/>
      <c r="O257" s="26"/>
      <c r="P257" s="26"/>
    </row>
    <row r="258" spans="1:16" x14ac:dyDescent="0.2">
      <c r="A258" s="26"/>
      <c r="B258" s="30"/>
      <c r="C258" s="26"/>
      <c r="D258" s="26"/>
      <c r="E258" s="26"/>
      <c r="F258" s="26"/>
      <c r="G258" s="26"/>
      <c r="H258" s="26"/>
      <c r="I258" s="26"/>
      <c r="J258" s="26"/>
      <c r="K258" s="26"/>
      <c r="L258" s="26"/>
      <c r="M258" s="26"/>
      <c r="N258" s="26"/>
      <c r="O258" s="26"/>
      <c r="P258" s="26"/>
    </row>
    <row r="259" spans="1:16" x14ac:dyDescent="0.2">
      <c r="A259" s="26"/>
      <c r="B259" s="30"/>
      <c r="C259" s="26"/>
      <c r="D259" s="26"/>
      <c r="E259" s="26"/>
      <c r="F259" s="26"/>
      <c r="G259" s="26"/>
      <c r="H259" s="26"/>
      <c r="I259" s="26"/>
      <c r="J259" s="26"/>
      <c r="K259" s="26"/>
      <c r="L259" s="26"/>
      <c r="M259" s="26"/>
      <c r="N259" s="26"/>
      <c r="O259" s="26"/>
      <c r="P259" s="26"/>
    </row>
    <row r="260" spans="1:16" x14ac:dyDescent="0.2">
      <c r="A260" s="26"/>
      <c r="B260" s="30"/>
      <c r="C260" s="26"/>
      <c r="D260" s="26"/>
      <c r="E260" s="26"/>
      <c r="F260" s="26"/>
      <c r="G260" s="26"/>
      <c r="H260" s="26"/>
      <c r="I260" s="26"/>
      <c r="J260" s="26"/>
      <c r="K260" s="26"/>
      <c r="L260" s="26"/>
      <c r="M260" s="26"/>
      <c r="N260" s="26"/>
      <c r="O260" s="26"/>
      <c r="P260" s="26"/>
    </row>
    <row r="261" spans="1:16" x14ac:dyDescent="0.2">
      <c r="A261" s="26"/>
      <c r="B261" s="30"/>
      <c r="C261" s="26"/>
      <c r="D261" s="26"/>
      <c r="E261" s="26"/>
      <c r="F261" s="26"/>
      <c r="G261" s="26"/>
      <c r="H261" s="26"/>
      <c r="I261" s="26"/>
      <c r="J261" s="26"/>
      <c r="K261" s="26"/>
      <c r="L261" s="26"/>
      <c r="M261" s="26"/>
      <c r="N261" s="26"/>
      <c r="O261" s="26"/>
      <c r="P261" s="26"/>
    </row>
    <row r="262" spans="1:16" x14ac:dyDescent="0.2">
      <c r="A262" s="26"/>
      <c r="B262" s="30"/>
      <c r="C262" s="26"/>
      <c r="D262" s="26"/>
      <c r="E262" s="26"/>
      <c r="F262" s="26"/>
      <c r="G262" s="26"/>
      <c r="H262" s="26"/>
      <c r="I262" s="26"/>
      <c r="J262" s="26"/>
      <c r="K262" s="26"/>
      <c r="L262" s="26"/>
      <c r="M262" s="26"/>
      <c r="N262" s="26"/>
      <c r="O262" s="26"/>
      <c r="P262" s="26"/>
    </row>
    <row r="263" spans="1:16" x14ac:dyDescent="0.2">
      <c r="A263" s="26"/>
      <c r="B263" s="30"/>
      <c r="C263" s="26"/>
      <c r="D263" s="26"/>
      <c r="E263" s="26"/>
      <c r="F263" s="26"/>
      <c r="G263" s="26"/>
      <c r="H263" s="26"/>
      <c r="I263" s="26"/>
      <c r="J263" s="26"/>
      <c r="K263" s="26"/>
      <c r="L263" s="26"/>
      <c r="M263" s="26"/>
      <c r="N263" s="26"/>
      <c r="O263" s="26"/>
      <c r="P263" s="26"/>
    </row>
    <row r="264" spans="1:16" x14ac:dyDescent="0.2">
      <c r="A264" s="26"/>
      <c r="B264" s="30"/>
      <c r="C264" s="26"/>
      <c r="D264" s="26"/>
      <c r="E264" s="26"/>
      <c r="F264" s="26"/>
      <c r="G264" s="26"/>
      <c r="H264" s="26"/>
      <c r="I264" s="26"/>
      <c r="J264" s="26"/>
      <c r="K264" s="26"/>
      <c r="L264" s="26"/>
      <c r="M264" s="26"/>
      <c r="N264" s="26"/>
      <c r="O264" s="26"/>
      <c r="P264" s="26"/>
    </row>
    <row r="265" spans="1:16" x14ac:dyDescent="0.2">
      <c r="A265" s="26"/>
      <c r="B265" s="30"/>
      <c r="C265" s="26"/>
      <c r="D265" s="26"/>
      <c r="E265" s="26"/>
      <c r="F265" s="26"/>
      <c r="G265" s="26"/>
      <c r="H265" s="26"/>
      <c r="I265" s="26"/>
      <c r="J265" s="26"/>
      <c r="K265" s="26"/>
      <c r="L265" s="26"/>
      <c r="M265" s="26"/>
      <c r="N265" s="26"/>
      <c r="O265" s="26"/>
      <c r="P265" s="26"/>
    </row>
    <row r="266" spans="1:16" x14ac:dyDescent="0.2">
      <c r="A266" s="26"/>
      <c r="B266" s="30"/>
      <c r="C266" s="26"/>
      <c r="D266" s="26"/>
      <c r="E266" s="26"/>
      <c r="F266" s="26"/>
      <c r="G266" s="26"/>
      <c r="H266" s="26"/>
      <c r="I266" s="26"/>
      <c r="J266" s="26"/>
      <c r="K266" s="26"/>
      <c r="L266" s="26"/>
      <c r="M266" s="26"/>
      <c r="N266" s="26"/>
      <c r="O266" s="26"/>
      <c r="P266" s="26"/>
    </row>
    <row r="267" spans="1:16" x14ac:dyDescent="0.2">
      <c r="A267" s="26"/>
      <c r="B267" s="30"/>
      <c r="C267" s="26"/>
      <c r="D267" s="26"/>
      <c r="E267" s="26"/>
      <c r="F267" s="26"/>
      <c r="G267" s="26"/>
      <c r="H267" s="26"/>
      <c r="I267" s="26"/>
      <c r="J267" s="26"/>
      <c r="K267" s="26"/>
      <c r="L267" s="26"/>
      <c r="M267" s="26"/>
      <c r="N267" s="26"/>
      <c r="O267" s="26"/>
      <c r="P267" s="26"/>
    </row>
    <row r="268" spans="1:16" x14ac:dyDescent="0.2">
      <c r="A268" s="26"/>
      <c r="B268" s="30"/>
      <c r="C268" s="26"/>
      <c r="D268" s="26"/>
      <c r="E268" s="26"/>
      <c r="F268" s="26"/>
      <c r="G268" s="26"/>
      <c r="H268" s="26"/>
      <c r="I268" s="26"/>
      <c r="J268" s="26"/>
      <c r="K268" s="26"/>
      <c r="L268" s="26"/>
      <c r="M268" s="26"/>
      <c r="N268" s="26"/>
      <c r="O268" s="26"/>
      <c r="P268" s="26"/>
    </row>
    <row r="269" spans="1:16" x14ac:dyDescent="0.2">
      <c r="A269" s="26"/>
      <c r="B269" s="30"/>
      <c r="C269" s="26"/>
      <c r="D269" s="26"/>
      <c r="E269" s="26"/>
      <c r="F269" s="26"/>
      <c r="G269" s="26"/>
      <c r="H269" s="26"/>
      <c r="I269" s="26"/>
      <c r="J269" s="26"/>
      <c r="K269" s="26"/>
      <c r="L269" s="26"/>
      <c r="M269" s="26"/>
      <c r="N269" s="26"/>
      <c r="O269" s="26"/>
      <c r="P269" s="26"/>
    </row>
    <row r="270" spans="1:16" x14ac:dyDescent="0.2">
      <c r="A270" s="26"/>
      <c r="B270" s="30"/>
      <c r="C270" s="26"/>
      <c r="D270" s="26"/>
      <c r="E270" s="26"/>
      <c r="F270" s="26"/>
      <c r="G270" s="26"/>
      <c r="H270" s="26"/>
      <c r="I270" s="26"/>
      <c r="J270" s="26"/>
      <c r="K270" s="26"/>
      <c r="L270" s="26"/>
      <c r="M270" s="26"/>
      <c r="N270" s="26"/>
      <c r="O270" s="26"/>
      <c r="P270" s="26"/>
    </row>
    <row r="271" spans="1:16" x14ac:dyDescent="0.2">
      <c r="A271" s="26"/>
      <c r="B271" s="30"/>
      <c r="C271" s="26"/>
      <c r="D271" s="26"/>
      <c r="E271" s="26"/>
      <c r="F271" s="26"/>
      <c r="G271" s="26"/>
      <c r="H271" s="26"/>
      <c r="I271" s="26"/>
      <c r="J271" s="26"/>
      <c r="K271" s="26"/>
      <c r="L271" s="26"/>
      <c r="M271" s="26"/>
      <c r="N271" s="26"/>
      <c r="O271" s="26"/>
      <c r="P271" s="26"/>
    </row>
    <row r="272" spans="1:16" x14ac:dyDescent="0.2">
      <c r="A272" s="26"/>
      <c r="B272" s="30"/>
      <c r="C272" s="26"/>
      <c r="D272" s="26"/>
      <c r="E272" s="26"/>
      <c r="F272" s="26"/>
      <c r="G272" s="26"/>
      <c r="H272" s="26"/>
      <c r="I272" s="26"/>
      <c r="J272" s="26"/>
      <c r="K272" s="26"/>
      <c r="L272" s="26"/>
      <c r="M272" s="26"/>
      <c r="N272" s="26"/>
      <c r="O272" s="26"/>
      <c r="P272" s="26"/>
    </row>
    <row r="273" spans="1:16" x14ac:dyDescent="0.2">
      <c r="A273" s="26"/>
      <c r="B273" s="30"/>
      <c r="C273" s="26"/>
      <c r="D273" s="26"/>
      <c r="E273" s="26"/>
      <c r="F273" s="26"/>
      <c r="G273" s="26"/>
      <c r="H273" s="26"/>
      <c r="I273" s="26"/>
      <c r="J273" s="26"/>
      <c r="K273" s="26"/>
      <c r="L273" s="26"/>
      <c r="M273" s="26"/>
      <c r="N273" s="26"/>
      <c r="O273" s="26"/>
      <c r="P273" s="26"/>
    </row>
    <row r="274" spans="1:16" x14ac:dyDescent="0.2">
      <c r="A274" s="26"/>
      <c r="B274" s="30"/>
      <c r="C274" s="26"/>
      <c r="D274" s="26"/>
      <c r="E274" s="26"/>
      <c r="F274" s="26"/>
      <c r="G274" s="26"/>
      <c r="H274" s="26"/>
      <c r="I274" s="26"/>
      <c r="J274" s="26"/>
      <c r="K274" s="26"/>
      <c r="L274" s="26"/>
      <c r="M274" s="26"/>
      <c r="N274" s="26"/>
      <c r="O274" s="26"/>
      <c r="P274" s="26"/>
    </row>
    <row r="275" spans="1:16" x14ac:dyDescent="0.2">
      <c r="A275" s="26"/>
      <c r="B275" s="30"/>
      <c r="C275" s="26"/>
      <c r="D275" s="26"/>
      <c r="E275" s="26"/>
      <c r="F275" s="26"/>
      <c r="G275" s="26"/>
      <c r="H275" s="26"/>
      <c r="I275" s="26"/>
      <c r="J275" s="26"/>
      <c r="K275" s="26"/>
      <c r="L275" s="26"/>
      <c r="M275" s="26"/>
      <c r="N275" s="26"/>
      <c r="O275" s="26"/>
      <c r="P275" s="26"/>
    </row>
    <row r="276" spans="1:16" x14ac:dyDescent="0.2">
      <c r="A276" s="26"/>
      <c r="B276" s="30"/>
      <c r="C276" s="26"/>
      <c r="D276" s="26"/>
      <c r="E276" s="26"/>
      <c r="F276" s="26"/>
      <c r="G276" s="26"/>
      <c r="H276" s="26"/>
      <c r="I276" s="26"/>
      <c r="J276" s="26"/>
      <c r="K276" s="26"/>
      <c r="L276" s="26"/>
      <c r="M276" s="26"/>
      <c r="N276" s="26"/>
      <c r="O276" s="26"/>
      <c r="P276" s="26"/>
    </row>
    <row r="277" spans="1:16" x14ac:dyDescent="0.2">
      <c r="A277" s="26"/>
      <c r="B277" s="30"/>
      <c r="C277" s="26"/>
      <c r="D277" s="26"/>
      <c r="E277" s="26"/>
      <c r="F277" s="26"/>
      <c r="G277" s="26"/>
      <c r="H277" s="26"/>
      <c r="I277" s="26"/>
      <c r="J277" s="26"/>
      <c r="K277" s="26"/>
      <c r="L277" s="26"/>
      <c r="M277" s="26"/>
      <c r="N277" s="26"/>
      <c r="O277" s="26"/>
      <c r="P277" s="26"/>
    </row>
    <row r="278" spans="1:16" x14ac:dyDescent="0.2">
      <c r="A278" s="26"/>
      <c r="B278" s="30"/>
      <c r="C278" s="26"/>
      <c r="D278" s="26"/>
      <c r="E278" s="26"/>
      <c r="F278" s="26"/>
      <c r="G278" s="26"/>
      <c r="H278" s="26"/>
      <c r="I278" s="26"/>
      <c r="J278" s="26"/>
      <c r="K278" s="26"/>
      <c r="L278" s="26"/>
      <c r="M278" s="26"/>
      <c r="N278" s="26"/>
      <c r="O278" s="26"/>
      <c r="P278" s="26"/>
    </row>
    <row r="279" spans="1:16" x14ac:dyDescent="0.2">
      <c r="A279" s="26"/>
      <c r="B279" s="30"/>
      <c r="C279" s="26"/>
      <c r="D279" s="26"/>
      <c r="E279" s="26"/>
      <c r="F279" s="26"/>
      <c r="G279" s="26"/>
      <c r="H279" s="26"/>
      <c r="I279" s="26"/>
      <c r="J279" s="26"/>
      <c r="K279" s="26"/>
      <c r="L279" s="26"/>
      <c r="M279" s="26"/>
      <c r="N279" s="26"/>
      <c r="O279" s="26"/>
      <c r="P279" s="26"/>
    </row>
    <row r="280" spans="1:16" x14ac:dyDescent="0.2">
      <c r="A280" s="26"/>
      <c r="B280" s="30"/>
      <c r="C280" s="26"/>
      <c r="D280" s="26"/>
      <c r="E280" s="26"/>
      <c r="F280" s="26"/>
      <c r="G280" s="26"/>
      <c r="H280" s="26"/>
      <c r="I280" s="26"/>
      <c r="J280" s="26"/>
      <c r="K280" s="26"/>
      <c r="L280" s="26"/>
      <c r="M280" s="26"/>
      <c r="N280" s="26"/>
      <c r="O280" s="26"/>
      <c r="P280" s="26"/>
    </row>
    <row r="281" spans="1:16" x14ac:dyDescent="0.2">
      <c r="A281" s="26"/>
      <c r="B281" s="30"/>
      <c r="C281" s="26"/>
      <c r="D281" s="26"/>
      <c r="E281" s="26"/>
      <c r="F281" s="26"/>
      <c r="G281" s="26"/>
      <c r="H281" s="26"/>
      <c r="I281" s="26"/>
      <c r="J281" s="26"/>
      <c r="K281" s="26"/>
      <c r="L281" s="26"/>
      <c r="M281" s="26"/>
      <c r="N281" s="26"/>
      <c r="O281" s="26"/>
      <c r="P281" s="26"/>
    </row>
    <row r="282" spans="1:16" x14ac:dyDescent="0.2">
      <c r="A282" s="26"/>
      <c r="B282" s="30"/>
      <c r="C282" s="26"/>
      <c r="D282" s="26"/>
      <c r="E282" s="26"/>
      <c r="F282" s="26"/>
      <c r="G282" s="26"/>
      <c r="H282" s="26"/>
      <c r="I282" s="26"/>
      <c r="J282" s="26"/>
      <c r="K282" s="26"/>
      <c r="L282" s="26"/>
      <c r="M282" s="26"/>
      <c r="N282" s="26"/>
      <c r="O282" s="26"/>
      <c r="P282" s="26"/>
    </row>
    <row r="283" spans="1:16" x14ac:dyDescent="0.2">
      <c r="A283" s="26"/>
      <c r="B283" s="30"/>
      <c r="C283" s="26"/>
      <c r="D283" s="26"/>
      <c r="E283" s="26"/>
      <c r="F283" s="26"/>
      <c r="G283" s="26"/>
      <c r="H283" s="26"/>
      <c r="I283" s="26"/>
      <c r="J283" s="26"/>
      <c r="K283" s="26"/>
      <c r="L283" s="26"/>
      <c r="M283" s="26"/>
      <c r="N283" s="26"/>
      <c r="O283" s="26"/>
      <c r="P283" s="26"/>
    </row>
    <row r="284" spans="1:16" x14ac:dyDescent="0.2">
      <c r="A284" s="26"/>
      <c r="B284" s="30"/>
      <c r="C284" s="26"/>
      <c r="D284" s="26"/>
      <c r="E284" s="26"/>
      <c r="F284" s="26"/>
      <c r="G284" s="26"/>
      <c r="H284" s="26"/>
      <c r="I284" s="26"/>
      <c r="J284" s="26"/>
      <c r="K284" s="26"/>
      <c r="L284" s="26"/>
      <c r="M284" s="26"/>
      <c r="N284" s="26"/>
      <c r="O284" s="26"/>
      <c r="P284" s="26"/>
    </row>
    <row r="285" spans="1:16" x14ac:dyDescent="0.2">
      <c r="A285" s="26"/>
      <c r="B285" s="30"/>
      <c r="C285" s="26"/>
      <c r="D285" s="26"/>
      <c r="E285" s="26"/>
      <c r="F285" s="26"/>
      <c r="G285" s="26"/>
      <c r="H285" s="26"/>
      <c r="I285" s="26"/>
      <c r="J285" s="26"/>
      <c r="K285" s="26"/>
      <c r="L285" s="26"/>
      <c r="M285" s="26"/>
      <c r="N285" s="26"/>
      <c r="O285" s="26"/>
      <c r="P285" s="26"/>
    </row>
    <row r="286" spans="1:16" x14ac:dyDescent="0.2">
      <c r="A286" s="26"/>
      <c r="B286" s="30"/>
      <c r="C286" s="26"/>
      <c r="D286" s="26"/>
      <c r="E286" s="26"/>
      <c r="F286" s="26"/>
      <c r="G286" s="26"/>
      <c r="H286" s="26"/>
      <c r="I286" s="26"/>
      <c r="J286" s="26"/>
      <c r="K286" s="26"/>
      <c r="L286" s="26"/>
      <c r="M286" s="26"/>
      <c r="N286" s="26"/>
      <c r="O286" s="26"/>
      <c r="P286" s="26"/>
    </row>
    <row r="287" spans="1:16" x14ac:dyDescent="0.2">
      <c r="A287" s="26"/>
      <c r="B287" s="30"/>
      <c r="C287" s="26"/>
      <c r="D287" s="26"/>
      <c r="E287" s="26"/>
      <c r="F287" s="26"/>
      <c r="G287" s="26"/>
      <c r="H287" s="26"/>
      <c r="I287" s="26"/>
      <c r="J287" s="26"/>
      <c r="K287" s="26"/>
      <c r="L287" s="26"/>
      <c r="M287" s="26"/>
      <c r="N287" s="26"/>
      <c r="O287" s="26"/>
      <c r="P287" s="26"/>
    </row>
    <row r="288" spans="1:16" x14ac:dyDescent="0.2">
      <c r="A288" s="26"/>
      <c r="B288" s="30"/>
      <c r="C288" s="26"/>
      <c r="D288" s="26"/>
      <c r="E288" s="26"/>
      <c r="F288" s="26"/>
      <c r="G288" s="26"/>
      <c r="H288" s="26"/>
      <c r="I288" s="26"/>
      <c r="J288" s="26"/>
      <c r="K288" s="26"/>
      <c r="L288" s="26"/>
      <c r="M288" s="26"/>
      <c r="N288" s="26"/>
      <c r="O288" s="26"/>
      <c r="P288" s="26"/>
    </row>
    <row r="289" spans="1:16" x14ac:dyDescent="0.2">
      <c r="A289" s="26"/>
      <c r="B289" s="30"/>
      <c r="C289" s="26"/>
      <c r="D289" s="26"/>
      <c r="E289" s="26"/>
      <c r="F289" s="26"/>
      <c r="G289" s="26"/>
      <c r="H289" s="26"/>
      <c r="I289" s="26"/>
      <c r="J289" s="26"/>
      <c r="K289" s="26"/>
      <c r="L289" s="26"/>
      <c r="M289" s="26"/>
      <c r="N289" s="26"/>
      <c r="O289" s="26"/>
      <c r="P289" s="26"/>
    </row>
    <row r="290" spans="1:16" x14ac:dyDescent="0.2">
      <c r="A290" s="26"/>
      <c r="B290" s="30"/>
      <c r="C290" s="26"/>
      <c r="D290" s="26"/>
      <c r="E290" s="26"/>
      <c r="F290" s="26"/>
      <c r="G290" s="26"/>
      <c r="H290" s="26"/>
      <c r="I290" s="26"/>
      <c r="J290" s="26"/>
      <c r="K290" s="26"/>
      <c r="L290" s="26"/>
      <c r="M290" s="26"/>
      <c r="N290" s="26"/>
      <c r="O290" s="26"/>
      <c r="P290" s="26"/>
    </row>
    <row r="291" spans="1:16" x14ac:dyDescent="0.2">
      <c r="A291" s="26"/>
      <c r="B291" s="30"/>
      <c r="C291" s="26"/>
      <c r="D291" s="26"/>
      <c r="E291" s="26"/>
      <c r="F291" s="26"/>
      <c r="G291" s="26"/>
      <c r="H291" s="26"/>
      <c r="I291" s="26"/>
      <c r="J291" s="26"/>
      <c r="K291" s="26"/>
      <c r="L291" s="26"/>
      <c r="M291" s="26"/>
      <c r="N291" s="26"/>
      <c r="O291" s="26"/>
      <c r="P291" s="26"/>
    </row>
    <row r="292" spans="1:16" x14ac:dyDescent="0.2">
      <c r="A292" s="26"/>
      <c r="B292" s="30"/>
      <c r="C292" s="26"/>
      <c r="D292" s="26"/>
      <c r="E292" s="26"/>
      <c r="F292" s="26"/>
      <c r="G292" s="26"/>
      <c r="H292" s="26"/>
      <c r="I292" s="26"/>
      <c r="J292" s="26"/>
      <c r="K292" s="26"/>
      <c r="L292" s="26"/>
      <c r="M292" s="26"/>
      <c r="N292" s="26"/>
      <c r="O292" s="26"/>
      <c r="P292" s="26"/>
    </row>
    <row r="293" spans="1:16" x14ac:dyDescent="0.2">
      <c r="A293" s="26"/>
      <c r="B293" s="30"/>
      <c r="C293" s="26"/>
      <c r="D293" s="26"/>
      <c r="E293" s="26"/>
      <c r="F293" s="26"/>
      <c r="G293" s="26"/>
      <c r="H293" s="26"/>
      <c r="I293" s="26"/>
      <c r="J293" s="26"/>
      <c r="K293" s="26"/>
      <c r="L293" s="26"/>
      <c r="M293" s="26"/>
      <c r="N293" s="26"/>
      <c r="O293" s="26"/>
      <c r="P293" s="26"/>
    </row>
    <row r="294" spans="1:16" x14ac:dyDescent="0.2">
      <c r="A294" s="26"/>
      <c r="B294" s="30"/>
      <c r="C294" s="26"/>
      <c r="D294" s="26"/>
      <c r="E294" s="26"/>
      <c r="F294" s="26"/>
      <c r="G294" s="26"/>
      <c r="H294" s="26"/>
      <c r="I294" s="26"/>
      <c r="J294" s="26"/>
      <c r="K294" s="26"/>
      <c r="L294" s="26"/>
      <c r="M294" s="26"/>
      <c r="N294" s="26"/>
      <c r="O294" s="26"/>
      <c r="P294" s="26"/>
    </row>
    <row r="295" spans="1:16" x14ac:dyDescent="0.2">
      <c r="A295" s="26"/>
      <c r="B295" s="30"/>
      <c r="C295" s="26"/>
      <c r="D295" s="26"/>
      <c r="E295" s="26"/>
      <c r="F295" s="26"/>
      <c r="G295" s="26"/>
      <c r="H295" s="26"/>
      <c r="I295" s="26"/>
      <c r="J295" s="26"/>
      <c r="K295" s="26"/>
      <c r="L295" s="26"/>
      <c r="M295" s="26"/>
      <c r="N295" s="26"/>
      <c r="O295" s="26"/>
      <c r="P295" s="26"/>
    </row>
    <row r="296" spans="1:16" x14ac:dyDescent="0.2">
      <c r="A296" s="26"/>
      <c r="B296" s="30"/>
      <c r="C296" s="26"/>
      <c r="D296" s="26"/>
      <c r="E296" s="26"/>
      <c r="F296" s="26"/>
      <c r="G296" s="26"/>
      <c r="H296" s="26"/>
      <c r="I296" s="26"/>
      <c r="J296" s="26"/>
      <c r="K296" s="26"/>
      <c r="L296" s="26"/>
      <c r="M296" s="26"/>
      <c r="N296" s="26"/>
      <c r="O296" s="26"/>
      <c r="P296" s="26"/>
    </row>
    <row r="297" spans="1:16" x14ac:dyDescent="0.2">
      <c r="A297" s="26"/>
      <c r="B297" s="30"/>
      <c r="C297" s="26"/>
      <c r="D297" s="26"/>
      <c r="E297" s="26"/>
      <c r="F297" s="26"/>
      <c r="G297" s="26"/>
      <c r="H297" s="26"/>
      <c r="I297" s="26"/>
      <c r="J297" s="26"/>
      <c r="K297" s="26"/>
      <c r="L297" s="26"/>
      <c r="M297" s="26"/>
      <c r="N297" s="26"/>
      <c r="O297" s="26"/>
      <c r="P297" s="26"/>
    </row>
    <row r="298" spans="1:16" x14ac:dyDescent="0.2">
      <c r="A298" s="26"/>
      <c r="B298" s="30"/>
      <c r="C298" s="26"/>
      <c r="D298" s="26"/>
      <c r="E298" s="26"/>
      <c r="F298" s="26"/>
      <c r="G298" s="26"/>
      <c r="H298" s="26"/>
      <c r="I298" s="26"/>
      <c r="J298" s="26"/>
      <c r="K298" s="26"/>
      <c r="L298" s="26"/>
      <c r="M298" s="26"/>
      <c r="N298" s="26"/>
      <c r="O298" s="26"/>
      <c r="P298" s="26"/>
    </row>
    <row r="299" spans="1:16" x14ac:dyDescent="0.2">
      <c r="A299" s="26"/>
      <c r="B299" s="30"/>
      <c r="C299" s="26"/>
      <c r="D299" s="26"/>
      <c r="E299" s="26"/>
      <c r="F299" s="26"/>
      <c r="G299" s="26"/>
      <c r="H299" s="26"/>
      <c r="I299" s="26"/>
      <c r="J299" s="26"/>
      <c r="K299" s="26"/>
      <c r="L299" s="26"/>
      <c r="M299" s="26"/>
      <c r="N299" s="26"/>
      <c r="O299" s="26"/>
      <c r="P299" s="26"/>
    </row>
    <row r="300" spans="1:16" x14ac:dyDescent="0.2">
      <c r="A300" s="26"/>
      <c r="B300" s="30"/>
      <c r="C300" s="26"/>
      <c r="D300" s="26"/>
      <c r="E300" s="26"/>
      <c r="F300" s="26"/>
      <c r="G300" s="26"/>
      <c r="H300" s="26"/>
      <c r="I300" s="26"/>
      <c r="J300" s="26"/>
      <c r="K300" s="26"/>
      <c r="L300" s="26"/>
      <c r="M300" s="26"/>
      <c r="N300" s="26"/>
      <c r="O300" s="26"/>
      <c r="P300" s="26"/>
    </row>
    <row r="301" spans="1:16" x14ac:dyDescent="0.2">
      <c r="A301" s="26"/>
      <c r="B301" s="30"/>
      <c r="C301" s="26"/>
      <c r="D301" s="26"/>
      <c r="E301" s="26"/>
      <c r="F301" s="26"/>
      <c r="G301" s="26"/>
      <c r="H301" s="26"/>
      <c r="I301" s="26"/>
      <c r="J301" s="26"/>
      <c r="K301" s="26"/>
      <c r="L301" s="26"/>
      <c r="M301" s="26"/>
      <c r="N301" s="26"/>
      <c r="O301" s="26"/>
      <c r="P301" s="26"/>
    </row>
    <row r="302" spans="1:16" x14ac:dyDescent="0.2">
      <c r="A302" s="26"/>
      <c r="B302" s="30"/>
      <c r="C302" s="26"/>
      <c r="D302" s="26"/>
      <c r="E302" s="26"/>
      <c r="F302" s="26"/>
      <c r="G302" s="26"/>
      <c r="H302" s="26"/>
      <c r="I302" s="26"/>
      <c r="J302" s="26"/>
      <c r="K302" s="26"/>
      <c r="L302" s="26"/>
      <c r="M302" s="26"/>
      <c r="N302" s="26"/>
      <c r="O302" s="26"/>
      <c r="P302" s="26"/>
    </row>
    <row r="303" spans="1:16" x14ac:dyDescent="0.2">
      <c r="A303" s="26"/>
      <c r="B303" s="30"/>
      <c r="C303" s="26"/>
      <c r="D303" s="26"/>
      <c r="E303" s="26"/>
      <c r="F303" s="26"/>
      <c r="G303" s="26"/>
      <c r="H303" s="26"/>
      <c r="I303" s="26"/>
      <c r="J303" s="26"/>
      <c r="K303" s="26"/>
      <c r="L303" s="26"/>
      <c r="M303" s="26"/>
      <c r="N303" s="26"/>
      <c r="O303" s="26"/>
      <c r="P303" s="26"/>
    </row>
    <row r="304" spans="1:16" x14ac:dyDescent="0.2">
      <c r="A304" s="26"/>
      <c r="B304" s="30"/>
      <c r="C304" s="26"/>
      <c r="D304" s="26"/>
      <c r="E304" s="26"/>
      <c r="F304" s="26"/>
      <c r="G304" s="26"/>
      <c r="H304" s="26"/>
      <c r="I304" s="26"/>
      <c r="J304" s="26"/>
      <c r="K304" s="26"/>
      <c r="L304" s="26"/>
      <c r="M304" s="26"/>
      <c r="N304" s="26"/>
      <c r="O304" s="26"/>
      <c r="P304" s="26"/>
    </row>
    <row r="305" spans="1:16" x14ac:dyDescent="0.2">
      <c r="A305" s="26"/>
      <c r="B305" s="30"/>
      <c r="C305" s="26"/>
      <c r="D305" s="26"/>
      <c r="E305" s="26"/>
      <c r="F305" s="26"/>
      <c r="G305" s="26"/>
      <c r="H305" s="26"/>
      <c r="I305" s="26"/>
      <c r="J305" s="26"/>
      <c r="K305" s="26"/>
      <c r="L305" s="26"/>
      <c r="M305" s="26"/>
      <c r="N305" s="26"/>
      <c r="O305" s="26"/>
      <c r="P305" s="26"/>
    </row>
    <row r="306" spans="1:16" x14ac:dyDescent="0.2">
      <c r="A306" s="26"/>
      <c r="B306" s="30"/>
      <c r="C306" s="26"/>
      <c r="D306" s="26"/>
      <c r="E306" s="26"/>
      <c r="F306" s="26"/>
      <c r="G306" s="26"/>
      <c r="H306" s="26"/>
      <c r="I306" s="26"/>
      <c r="J306" s="26"/>
      <c r="K306" s="26"/>
      <c r="L306" s="26"/>
      <c r="M306" s="26"/>
      <c r="N306" s="26"/>
      <c r="O306" s="26"/>
      <c r="P306" s="26"/>
    </row>
    <row r="307" spans="1:16" x14ac:dyDescent="0.2">
      <c r="A307" s="26"/>
      <c r="B307" s="30"/>
      <c r="C307" s="26"/>
      <c r="D307" s="26"/>
      <c r="E307" s="26"/>
      <c r="F307" s="26"/>
      <c r="G307" s="26"/>
      <c r="H307" s="26"/>
      <c r="I307" s="26"/>
      <c r="J307" s="26"/>
      <c r="K307" s="26"/>
      <c r="L307" s="26"/>
      <c r="M307" s="26"/>
      <c r="N307" s="26"/>
      <c r="O307" s="26"/>
      <c r="P307" s="26"/>
    </row>
    <row r="308" spans="1:16" x14ac:dyDescent="0.2">
      <c r="A308" s="26"/>
      <c r="B308" s="30"/>
      <c r="C308" s="26"/>
      <c r="D308" s="26"/>
      <c r="E308" s="26"/>
      <c r="F308" s="26"/>
      <c r="G308" s="26"/>
      <c r="H308" s="26"/>
      <c r="I308" s="26"/>
      <c r="J308" s="26"/>
      <c r="K308" s="26"/>
      <c r="L308" s="26"/>
      <c r="M308" s="26"/>
      <c r="N308" s="26"/>
      <c r="O308" s="26"/>
      <c r="P308" s="26"/>
    </row>
    <row r="309" spans="1:16" x14ac:dyDescent="0.2">
      <c r="A309" s="26"/>
      <c r="B309" s="30"/>
      <c r="C309" s="26"/>
      <c r="D309" s="26"/>
      <c r="E309" s="26"/>
      <c r="F309" s="26"/>
      <c r="G309" s="26"/>
      <c r="H309" s="26"/>
      <c r="I309" s="26"/>
      <c r="J309" s="26"/>
      <c r="K309" s="26"/>
      <c r="L309" s="26"/>
      <c r="M309" s="26"/>
      <c r="N309" s="26"/>
      <c r="O309" s="26"/>
      <c r="P309" s="26"/>
    </row>
    <row r="310" spans="1:16" x14ac:dyDescent="0.2">
      <c r="A310" s="26"/>
      <c r="B310" s="30"/>
      <c r="C310" s="26"/>
      <c r="D310" s="26"/>
      <c r="E310" s="26"/>
      <c r="F310" s="26"/>
      <c r="G310" s="26"/>
      <c r="H310" s="26"/>
      <c r="I310" s="26"/>
      <c r="J310" s="26"/>
      <c r="K310" s="26"/>
      <c r="L310" s="26"/>
      <c r="M310" s="26"/>
      <c r="N310" s="26"/>
      <c r="O310" s="26"/>
      <c r="P310" s="26"/>
    </row>
    <row r="311" spans="1:16" x14ac:dyDescent="0.2">
      <c r="A311" s="26"/>
      <c r="B311" s="30"/>
      <c r="C311" s="26"/>
      <c r="D311" s="26"/>
      <c r="E311" s="26"/>
      <c r="F311" s="26"/>
      <c r="G311" s="26"/>
      <c r="H311" s="26"/>
      <c r="I311" s="26"/>
      <c r="J311" s="26"/>
      <c r="K311" s="26"/>
      <c r="L311" s="26"/>
      <c r="M311" s="26"/>
      <c r="N311" s="26"/>
      <c r="O311" s="26"/>
      <c r="P311" s="26"/>
    </row>
    <row r="312" spans="1:16" x14ac:dyDescent="0.2">
      <c r="A312" s="26"/>
      <c r="B312" s="30"/>
      <c r="C312" s="26"/>
      <c r="D312" s="26"/>
      <c r="E312" s="26"/>
      <c r="F312" s="26"/>
      <c r="G312" s="26"/>
      <c r="H312" s="26"/>
      <c r="I312" s="26"/>
      <c r="J312" s="26"/>
      <c r="K312" s="26"/>
      <c r="L312" s="26"/>
      <c r="M312" s="26"/>
      <c r="N312" s="26"/>
      <c r="O312" s="26"/>
      <c r="P312" s="26"/>
    </row>
    <row r="313" spans="1:16" x14ac:dyDescent="0.2">
      <c r="A313" s="26"/>
      <c r="B313" s="30"/>
      <c r="C313" s="26"/>
      <c r="D313" s="26"/>
      <c r="E313" s="26"/>
      <c r="F313" s="26"/>
      <c r="G313" s="26"/>
      <c r="H313" s="26"/>
      <c r="I313" s="26"/>
      <c r="J313" s="26"/>
      <c r="K313" s="26"/>
      <c r="L313" s="26"/>
      <c r="M313" s="26"/>
      <c r="N313" s="26"/>
      <c r="O313" s="26"/>
      <c r="P313" s="26"/>
    </row>
    <row r="314" spans="1:16" x14ac:dyDescent="0.2">
      <c r="A314" s="26"/>
      <c r="B314" s="30"/>
      <c r="C314" s="26"/>
      <c r="D314" s="26"/>
      <c r="E314" s="26"/>
      <c r="F314" s="26"/>
      <c r="G314" s="26"/>
      <c r="H314" s="26"/>
      <c r="I314" s="26"/>
      <c r="J314" s="26"/>
      <c r="K314" s="26"/>
      <c r="L314" s="26"/>
      <c r="M314" s="26"/>
      <c r="N314" s="26"/>
      <c r="O314" s="26"/>
      <c r="P314" s="26"/>
    </row>
    <row r="315" spans="1:16" x14ac:dyDescent="0.2">
      <c r="A315" s="26"/>
      <c r="B315" s="30"/>
      <c r="C315" s="26"/>
      <c r="D315" s="26"/>
      <c r="E315" s="26"/>
      <c r="F315" s="26"/>
      <c r="G315" s="26"/>
      <c r="H315" s="26"/>
      <c r="I315" s="26"/>
      <c r="J315" s="26"/>
      <c r="K315" s="26"/>
      <c r="L315" s="26"/>
      <c r="M315" s="26"/>
      <c r="N315" s="26"/>
      <c r="O315" s="26"/>
      <c r="P315" s="26"/>
    </row>
    <row r="316" spans="1:16" x14ac:dyDescent="0.2">
      <c r="A316" s="26"/>
      <c r="B316" s="30"/>
      <c r="C316" s="26"/>
      <c r="D316" s="26"/>
      <c r="E316" s="26"/>
      <c r="F316" s="26"/>
      <c r="G316" s="26"/>
      <c r="H316" s="26"/>
      <c r="I316" s="26"/>
      <c r="J316" s="26"/>
      <c r="K316" s="26"/>
      <c r="L316" s="26"/>
      <c r="M316" s="26"/>
      <c r="N316" s="26"/>
      <c r="O316" s="26"/>
      <c r="P316" s="26"/>
    </row>
    <row r="317" spans="1:16" x14ac:dyDescent="0.2">
      <c r="A317" s="26"/>
      <c r="B317" s="30"/>
      <c r="C317" s="26"/>
      <c r="D317" s="26"/>
      <c r="E317" s="26"/>
      <c r="F317" s="26"/>
      <c r="G317" s="26"/>
      <c r="H317" s="26"/>
      <c r="I317" s="26"/>
      <c r="J317" s="26"/>
      <c r="K317" s="26"/>
      <c r="L317" s="26"/>
      <c r="M317" s="26"/>
      <c r="N317" s="26"/>
      <c r="O317" s="26"/>
      <c r="P317" s="26"/>
    </row>
    <row r="318" spans="1:16" x14ac:dyDescent="0.2">
      <c r="A318" s="26"/>
      <c r="B318" s="30"/>
      <c r="C318" s="26"/>
      <c r="D318" s="26"/>
      <c r="E318" s="26"/>
      <c r="F318" s="26"/>
      <c r="G318" s="26"/>
      <c r="H318" s="26"/>
      <c r="I318" s="26"/>
      <c r="J318" s="26"/>
      <c r="K318" s="26"/>
      <c r="L318" s="26"/>
      <c r="M318" s="26"/>
      <c r="N318" s="26"/>
      <c r="O318" s="26"/>
      <c r="P318" s="26"/>
    </row>
    <row r="319" spans="1:16" x14ac:dyDescent="0.2">
      <c r="A319" s="26"/>
      <c r="B319" s="30"/>
      <c r="C319" s="26"/>
      <c r="D319" s="26"/>
      <c r="E319" s="26"/>
      <c r="F319" s="26"/>
      <c r="G319" s="26"/>
      <c r="H319" s="26"/>
      <c r="I319" s="26"/>
      <c r="J319" s="26"/>
      <c r="K319" s="26"/>
      <c r="L319" s="26"/>
      <c r="M319" s="26"/>
      <c r="N319" s="26"/>
      <c r="O319" s="26"/>
      <c r="P319" s="26"/>
    </row>
    <row r="320" spans="1:16" x14ac:dyDescent="0.2">
      <c r="A320" s="26"/>
      <c r="B320" s="30"/>
      <c r="C320" s="26"/>
      <c r="D320" s="26"/>
      <c r="E320" s="26"/>
      <c r="F320" s="26"/>
      <c r="G320" s="26"/>
      <c r="H320" s="26"/>
      <c r="I320" s="26"/>
      <c r="J320" s="26"/>
      <c r="K320" s="26"/>
      <c r="L320" s="26"/>
      <c r="M320" s="26"/>
      <c r="N320" s="26"/>
      <c r="O320" s="26"/>
      <c r="P320" s="26"/>
    </row>
    <row r="321" spans="1:16" x14ac:dyDescent="0.2">
      <c r="A321" s="26"/>
      <c r="B321" s="30"/>
      <c r="C321" s="26"/>
      <c r="D321" s="26"/>
      <c r="E321" s="26"/>
      <c r="F321" s="26"/>
      <c r="G321" s="26"/>
      <c r="H321" s="26"/>
      <c r="I321" s="26"/>
      <c r="J321" s="26"/>
      <c r="K321" s="26"/>
      <c r="L321" s="26"/>
      <c r="M321" s="26"/>
      <c r="N321" s="26"/>
      <c r="O321" s="26"/>
      <c r="P321" s="26"/>
    </row>
    <row r="322" spans="1:16" x14ac:dyDescent="0.2">
      <c r="A322" s="26"/>
      <c r="B322" s="30"/>
      <c r="C322" s="26"/>
      <c r="D322" s="26"/>
      <c r="E322" s="26"/>
      <c r="F322" s="26"/>
      <c r="G322" s="26"/>
      <c r="H322" s="26"/>
      <c r="I322" s="26"/>
      <c r="J322" s="26"/>
      <c r="K322" s="26"/>
      <c r="L322" s="26"/>
      <c r="M322" s="26"/>
      <c r="N322" s="26"/>
      <c r="O322" s="26"/>
      <c r="P322" s="26"/>
    </row>
    <row r="323" spans="1:16" x14ac:dyDescent="0.2">
      <c r="A323" s="26"/>
      <c r="B323" s="30"/>
      <c r="C323" s="26"/>
      <c r="D323" s="26"/>
      <c r="E323" s="26"/>
      <c r="F323" s="26"/>
      <c r="G323" s="26"/>
      <c r="H323" s="26"/>
      <c r="I323" s="26"/>
      <c r="J323" s="26"/>
      <c r="K323" s="26"/>
      <c r="L323" s="26"/>
      <c r="M323" s="26"/>
      <c r="N323" s="26"/>
      <c r="O323" s="26"/>
      <c r="P323" s="26"/>
    </row>
    <row r="324" spans="1:16" x14ac:dyDescent="0.2">
      <c r="A324" s="26"/>
      <c r="B324" s="30"/>
      <c r="C324" s="26"/>
      <c r="D324" s="26"/>
      <c r="E324" s="26"/>
      <c r="F324" s="26"/>
      <c r="G324" s="26"/>
      <c r="H324" s="26"/>
      <c r="I324" s="26"/>
      <c r="J324" s="26"/>
      <c r="K324" s="26"/>
      <c r="L324" s="26"/>
      <c r="M324" s="26"/>
      <c r="N324" s="26"/>
      <c r="O324" s="26"/>
      <c r="P324" s="26"/>
    </row>
    <row r="325" spans="1:16" x14ac:dyDescent="0.2">
      <c r="A325" s="26"/>
      <c r="B325" s="30"/>
      <c r="C325" s="26"/>
      <c r="D325" s="26"/>
      <c r="E325" s="26"/>
      <c r="F325" s="26"/>
      <c r="G325" s="26"/>
      <c r="H325" s="26"/>
      <c r="I325" s="26"/>
      <c r="J325" s="26"/>
      <c r="K325" s="26"/>
      <c r="L325" s="26"/>
      <c r="M325" s="26"/>
      <c r="N325" s="26"/>
      <c r="O325" s="26"/>
      <c r="P325" s="26"/>
    </row>
    <row r="326" spans="1:16" x14ac:dyDescent="0.2">
      <c r="A326" s="26"/>
      <c r="B326" s="30"/>
      <c r="C326" s="26"/>
      <c r="D326" s="26"/>
      <c r="E326" s="26"/>
      <c r="F326" s="26"/>
      <c r="G326" s="26"/>
      <c r="H326" s="26"/>
      <c r="I326" s="26"/>
      <c r="J326" s="26"/>
      <c r="K326" s="26"/>
      <c r="L326" s="26"/>
      <c r="M326" s="26"/>
      <c r="N326" s="26"/>
      <c r="O326" s="26"/>
      <c r="P326" s="26"/>
    </row>
    <row r="327" spans="1:16" x14ac:dyDescent="0.2">
      <c r="A327" s="26"/>
      <c r="B327" s="30"/>
      <c r="C327" s="26"/>
      <c r="D327" s="26"/>
      <c r="E327" s="26"/>
      <c r="F327" s="26"/>
      <c r="G327" s="26"/>
      <c r="H327" s="26"/>
      <c r="I327" s="26"/>
      <c r="J327" s="26"/>
      <c r="K327" s="26"/>
      <c r="L327" s="26"/>
      <c r="M327" s="26"/>
      <c r="N327" s="26"/>
      <c r="O327" s="26"/>
      <c r="P327" s="26"/>
    </row>
    <row r="328" spans="1:16" x14ac:dyDescent="0.2">
      <c r="A328" s="26"/>
      <c r="B328" s="30"/>
      <c r="C328" s="26"/>
      <c r="D328" s="26"/>
      <c r="E328" s="26"/>
      <c r="F328" s="26"/>
      <c r="G328" s="26"/>
      <c r="H328" s="26"/>
      <c r="I328" s="26"/>
      <c r="J328" s="26"/>
      <c r="K328" s="26"/>
      <c r="L328" s="26"/>
      <c r="M328" s="26"/>
      <c r="N328" s="26"/>
      <c r="O328" s="26"/>
      <c r="P328" s="26"/>
    </row>
    <row r="329" spans="1:16" x14ac:dyDescent="0.2">
      <c r="A329" s="26"/>
      <c r="B329" s="30"/>
      <c r="C329" s="26"/>
      <c r="D329" s="26"/>
      <c r="E329" s="26"/>
      <c r="F329" s="26"/>
      <c r="G329" s="26"/>
      <c r="H329" s="26"/>
      <c r="I329" s="26"/>
      <c r="J329" s="26"/>
      <c r="K329" s="26"/>
      <c r="L329" s="26"/>
      <c r="M329" s="26"/>
      <c r="N329" s="26"/>
      <c r="O329" s="26"/>
      <c r="P329" s="26"/>
    </row>
    <row r="330" spans="1:16" x14ac:dyDescent="0.2">
      <c r="A330" s="26"/>
      <c r="B330" s="30"/>
      <c r="C330" s="26"/>
      <c r="D330" s="26"/>
      <c r="E330" s="26"/>
      <c r="F330" s="26"/>
      <c r="G330" s="26"/>
      <c r="H330" s="26"/>
      <c r="I330" s="26"/>
      <c r="J330" s="26"/>
      <c r="K330" s="26"/>
      <c r="L330" s="26"/>
      <c r="M330" s="26"/>
      <c r="N330" s="26"/>
      <c r="O330" s="26"/>
      <c r="P330" s="26"/>
    </row>
    <row r="331" spans="1:16" x14ac:dyDescent="0.2">
      <c r="A331" s="26"/>
      <c r="B331" s="30"/>
      <c r="C331" s="26"/>
      <c r="D331" s="26"/>
      <c r="E331" s="26"/>
      <c r="F331" s="26"/>
      <c r="G331" s="26"/>
      <c r="H331" s="26"/>
      <c r="I331" s="26"/>
      <c r="J331" s="26"/>
      <c r="K331" s="26"/>
      <c r="L331" s="26"/>
      <c r="M331" s="26"/>
      <c r="N331" s="26"/>
      <c r="O331" s="26"/>
      <c r="P331" s="26"/>
    </row>
    <row r="332" spans="1:16" x14ac:dyDescent="0.2">
      <c r="A332" s="26"/>
      <c r="B332" s="30"/>
      <c r="C332" s="26"/>
      <c r="D332" s="26"/>
      <c r="E332" s="26"/>
      <c r="F332" s="26"/>
      <c r="G332" s="26"/>
      <c r="H332" s="26"/>
      <c r="I332" s="26"/>
      <c r="J332" s="26"/>
      <c r="K332" s="26"/>
      <c r="L332" s="26"/>
      <c r="M332" s="26"/>
      <c r="N332" s="26"/>
      <c r="O332" s="26"/>
      <c r="P332" s="26"/>
    </row>
    <row r="333" spans="1:16" x14ac:dyDescent="0.2">
      <c r="A333" s="26"/>
      <c r="B333" s="30"/>
      <c r="C333" s="26"/>
      <c r="D333" s="26"/>
      <c r="E333" s="26"/>
      <c r="F333" s="26"/>
      <c r="G333" s="26"/>
      <c r="H333" s="26"/>
      <c r="I333" s="26"/>
      <c r="J333" s="26"/>
      <c r="K333" s="26"/>
      <c r="L333" s="26"/>
      <c r="M333" s="26"/>
      <c r="N333" s="26"/>
      <c r="O333" s="26"/>
      <c r="P333" s="26"/>
    </row>
    <row r="334" spans="1:16" x14ac:dyDescent="0.2">
      <c r="A334" s="26"/>
      <c r="B334" s="30"/>
      <c r="C334" s="26"/>
      <c r="D334" s="26"/>
      <c r="E334" s="26"/>
      <c r="F334" s="26"/>
      <c r="G334" s="26"/>
      <c r="H334" s="26"/>
      <c r="I334" s="26"/>
      <c r="J334" s="26"/>
      <c r="K334" s="26"/>
      <c r="L334" s="26"/>
      <c r="M334" s="26"/>
      <c r="N334" s="26"/>
      <c r="O334" s="26"/>
      <c r="P334" s="26"/>
    </row>
    <row r="335" spans="1:16" x14ac:dyDescent="0.2">
      <c r="A335" s="26"/>
      <c r="B335" s="30"/>
      <c r="C335" s="26"/>
      <c r="D335" s="26"/>
      <c r="E335" s="26"/>
      <c r="F335" s="26"/>
      <c r="G335" s="26"/>
      <c r="H335" s="26"/>
      <c r="I335" s="26"/>
      <c r="J335" s="26"/>
      <c r="K335" s="26"/>
      <c r="L335" s="26"/>
      <c r="M335" s="26"/>
      <c r="N335" s="26"/>
      <c r="O335" s="26"/>
      <c r="P335" s="26"/>
    </row>
    <row r="336" spans="1:16" x14ac:dyDescent="0.2">
      <c r="A336" s="26"/>
      <c r="B336" s="30"/>
      <c r="C336" s="26"/>
      <c r="D336" s="26"/>
      <c r="E336" s="26"/>
      <c r="F336" s="26"/>
      <c r="G336" s="26"/>
      <c r="H336" s="26"/>
      <c r="I336" s="26"/>
      <c r="J336" s="26"/>
      <c r="K336" s="26"/>
      <c r="L336" s="26"/>
      <c r="M336" s="26"/>
      <c r="N336" s="26"/>
      <c r="O336" s="26"/>
      <c r="P336" s="26"/>
    </row>
    <row r="337" spans="1:16" x14ac:dyDescent="0.2">
      <c r="A337" s="26"/>
      <c r="B337" s="30"/>
      <c r="C337" s="26"/>
      <c r="D337" s="26"/>
      <c r="E337" s="26"/>
      <c r="F337" s="26"/>
      <c r="G337" s="26"/>
      <c r="H337" s="26"/>
      <c r="I337" s="26"/>
      <c r="J337" s="26"/>
      <c r="K337" s="26"/>
      <c r="L337" s="26"/>
      <c r="M337" s="26"/>
      <c r="N337" s="26"/>
      <c r="O337" s="26"/>
      <c r="P337" s="26"/>
    </row>
    <row r="338" spans="1:16" x14ac:dyDescent="0.2">
      <c r="A338" s="26"/>
      <c r="B338" s="30"/>
      <c r="C338" s="26"/>
      <c r="D338" s="26"/>
      <c r="E338" s="26"/>
      <c r="F338" s="26"/>
      <c r="G338" s="26"/>
      <c r="H338" s="26"/>
      <c r="I338" s="26"/>
      <c r="J338" s="26"/>
      <c r="K338" s="26"/>
      <c r="L338" s="26"/>
      <c r="M338" s="26"/>
      <c r="N338" s="26"/>
      <c r="O338" s="26"/>
      <c r="P338" s="26"/>
    </row>
    <row r="339" spans="1:16" x14ac:dyDescent="0.2">
      <c r="A339" s="26"/>
      <c r="B339" s="30"/>
      <c r="C339" s="26"/>
      <c r="D339" s="26"/>
      <c r="E339" s="26"/>
      <c r="F339" s="26"/>
      <c r="G339" s="26"/>
      <c r="H339" s="26"/>
      <c r="I339" s="26"/>
      <c r="J339" s="26"/>
      <c r="K339" s="26"/>
      <c r="L339" s="26"/>
      <c r="M339" s="26"/>
      <c r="N339" s="26"/>
      <c r="O339" s="26"/>
      <c r="P339" s="26"/>
    </row>
    <row r="340" spans="1:16" x14ac:dyDescent="0.2">
      <c r="A340" s="26"/>
      <c r="B340" s="30"/>
      <c r="C340" s="26"/>
      <c r="D340" s="26"/>
      <c r="E340" s="26"/>
      <c r="F340" s="26"/>
      <c r="G340" s="26"/>
      <c r="H340" s="26"/>
      <c r="I340" s="26"/>
      <c r="J340" s="26"/>
      <c r="K340" s="26"/>
      <c r="L340" s="26"/>
      <c r="M340" s="26"/>
      <c r="N340" s="26"/>
      <c r="O340" s="26"/>
      <c r="P340" s="26"/>
    </row>
    <row r="341" spans="1:16" x14ac:dyDescent="0.2">
      <c r="A341" s="26"/>
      <c r="B341" s="30"/>
      <c r="C341" s="26"/>
      <c r="D341" s="26"/>
      <c r="E341" s="26"/>
      <c r="F341" s="26"/>
      <c r="G341" s="26"/>
      <c r="H341" s="26"/>
      <c r="I341" s="26"/>
      <c r="J341" s="26"/>
      <c r="K341" s="26"/>
      <c r="L341" s="26"/>
      <c r="M341" s="26"/>
      <c r="N341" s="26"/>
      <c r="O341" s="26"/>
      <c r="P341" s="26"/>
    </row>
    <row r="342" spans="1:16" x14ac:dyDescent="0.2">
      <c r="A342" s="26"/>
      <c r="B342" s="30"/>
      <c r="C342" s="26"/>
      <c r="D342" s="26"/>
      <c r="E342" s="26"/>
      <c r="F342" s="26"/>
      <c r="G342" s="26"/>
      <c r="H342" s="26"/>
      <c r="I342" s="26"/>
      <c r="J342" s="26"/>
      <c r="K342" s="26"/>
      <c r="L342" s="26"/>
      <c r="M342" s="26"/>
      <c r="N342" s="26"/>
      <c r="O342" s="26"/>
      <c r="P342" s="26"/>
    </row>
    <row r="343" spans="1:16" x14ac:dyDescent="0.2">
      <c r="A343" s="26"/>
      <c r="B343" s="30"/>
      <c r="C343" s="26"/>
      <c r="D343" s="26"/>
      <c r="E343" s="26"/>
      <c r="F343" s="26"/>
      <c r="G343" s="26"/>
      <c r="H343" s="26"/>
      <c r="I343" s="26"/>
      <c r="J343" s="26"/>
      <c r="K343" s="26"/>
      <c r="L343" s="26"/>
      <c r="M343" s="26"/>
      <c r="N343" s="26"/>
      <c r="O343" s="26"/>
      <c r="P343" s="26"/>
    </row>
    <row r="344" spans="1:16" x14ac:dyDescent="0.2">
      <c r="A344" s="26"/>
      <c r="B344" s="30"/>
      <c r="C344" s="26"/>
      <c r="D344" s="26"/>
      <c r="E344" s="26"/>
      <c r="F344" s="26"/>
      <c r="G344" s="26"/>
      <c r="H344" s="26"/>
      <c r="I344" s="26"/>
      <c r="J344" s="26"/>
      <c r="K344" s="26"/>
      <c r="L344" s="26"/>
      <c r="M344" s="26"/>
      <c r="N344" s="26"/>
      <c r="O344" s="26"/>
      <c r="P344" s="26"/>
    </row>
    <row r="345" spans="1:16" x14ac:dyDescent="0.2">
      <c r="A345" s="26"/>
      <c r="B345" s="30"/>
      <c r="C345" s="26"/>
      <c r="D345" s="26"/>
      <c r="E345" s="26"/>
      <c r="F345" s="26"/>
      <c r="G345" s="26"/>
      <c r="H345" s="26"/>
      <c r="I345" s="26"/>
      <c r="J345" s="26"/>
      <c r="K345" s="26"/>
      <c r="L345" s="26"/>
      <c r="M345" s="26"/>
      <c r="N345" s="26"/>
      <c r="O345" s="26"/>
      <c r="P345" s="26"/>
    </row>
    <row r="346" spans="1:16" x14ac:dyDescent="0.2">
      <c r="A346" s="26"/>
      <c r="B346" s="30"/>
      <c r="C346" s="26"/>
      <c r="D346" s="26"/>
      <c r="E346" s="26"/>
      <c r="F346" s="26"/>
      <c r="G346" s="26"/>
      <c r="H346" s="26"/>
      <c r="I346" s="26"/>
      <c r="J346" s="26"/>
      <c r="K346" s="26"/>
      <c r="L346" s="26"/>
      <c r="M346" s="26"/>
      <c r="N346" s="26"/>
      <c r="O346" s="26"/>
      <c r="P346" s="26"/>
    </row>
    <row r="347" spans="1:16" x14ac:dyDescent="0.2">
      <c r="A347" s="26"/>
      <c r="B347" s="30"/>
      <c r="C347" s="26"/>
      <c r="D347" s="26"/>
      <c r="E347" s="26"/>
      <c r="F347" s="26"/>
      <c r="G347" s="26"/>
      <c r="H347" s="26"/>
      <c r="I347" s="26"/>
      <c r="J347" s="26"/>
      <c r="K347" s="26"/>
      <c r="L347" s="26"/>
      <c r="M347" s="26"/>
      <c r="N347" s="26"/>
      <c r="O347" s="26"/>
      <c r="P347" s="26"/>
    </row>
    <row r="348" spans="1:16" x14ac:dyDescent="0.2">
      <c r="A348" s="26"/>
      <c r="B348" s="30"/>
      <c r="C348" s="26"/>
      <c r="D348" s="26"/>
      <c r="E348" s="26"/>
      <c r="F348" s="26"/>
      <c r="G348" s="26"/>
      <c r="H348" s="26"/>
      <c r="I348" s="26"/>
      <c r="J348" s="26"/>
      <c r="K348" s="26"/>
      <c r="L348" s="26"/>
      <c r="M348" s="26"/>
      <c r="N348" s="26"/>
      <c r="O348" s="26"/>
      <c r="P348" s="26"/>
    </row>
    <row r="349" spans="1:16" x14ac:dyDescent="0.2">
      <c r="A349" s="26"/>
      <c r="B349" s="30"/>
      <c r="C349" s="26"/>
      <c r="D349" s="26"/>
      <c r="E349" s="26"/>
      <c r="F349" s="26"/>
      <c r="G349" s="26"/>
      <c r="H349" s="26"/>
      <c r="I349" s="26"/>
      <c r="J349" s="26"/>
      <c r="K349" s="26"/>
      <c r="L349" s="26"/>
      <c r="M349" s="26"/>
      <c r="N349" s="26"/>
      <c r="O349" s="26"/>
      <c r="P349" s="26"/>
    </row>
    <row r="350" spans="1:16" x14ac:dyDescent="0.2">
      <c r="A350" s="26"/>
      <c r="B350" s="30"/>
      <c r="C350" s="26"/>
      <c r="D350" s="26"/>
      <c r="E350" s="26"/>
      <c r="F350" s="26"/>
      <c r="G350" s="26"/>
      <c r="H350" s="26"/>
      <c r="I350" s="26"/>
      <c r="J350" s="26"/>
      <c r="K350" s="26"/>
      <c r="L350" s="26"/>
      <c r="M350" s="26"/>
      <c r="N350" s="26"/>
      <c r="O350" s="26"/>
      <c r="P350" s="26"/>
    </row>
    <row r="351" spans="1:16" x14ac:dyDescent="0.2">
      <c r="A351" s="26"/>
      <c r="B351" s="30"/>
      <c r="C351" s="26"/>
      <c r="D351" s="26"/>
      <c r="E351" s="26"/>
      <c r="F351" s="26"/>
      <c r="G351" s="26"/>
      <c r="H351" s="26"/>
      <c r="I351" s="26"/>
      <c r="J351" s="26"/>
      <c r="K351" s="26"/>
      <c r="L351" s="26"/>
      <c r="M351" s="26"/>
      <c r="N351" s="26"/>
      <c r="O351" s="26"/>
      <c r="P351" s="26"/>
    </row>
    <row r="352" spans="1:16" x14ac:dyDescent="0.2">
      <c r="A352" s="26"/>
      <c r="B352" s="30"/>
      <c r="C352" s="26"/>
      <c r="D352" s="26"/>
      <c r="E352" s="26"/>
      <c r="F352" s="26"/>
      <c r="G352" s="26"/>
      <c r="H352" s="26"/>
      <c r="I352" s="26"/>
      <c r="J352" s="26"/>
      <c r="K352" s="26"/>
      <c r="L352" s="26"/>
      <c r="M352" s="26"/>
      <c r="N352" s="26"/>
      <c r="O352" s="26"/>
      <c r="P352" s="26"/>
    </row>
    <row r="353" spans="1:16" x14ac:dyDescent="0.2">
      <c r="A353" s="26"/>
      <c r="B353" s="30"/>
      <c r="C353" s="26"/>
      <c r="D353" s="26"/>
      <c r="E353" s="26"/>
      <c r="F353" s="26"/>
      <c r="G353" s="26"/>
      <c r="H353" s="26"/>
      <c r="I353" s="26"/>
      <c r="J353" s="26"/>
      <c r="K353" s="26"/>
      <c r="L353" s="26"/>
      <c r="M353" s="26"/>
      <c r="N353" s="26"/>
      <c r="O353" s="26"/>
      <c r="P353" s="26"/>
    </row>
    <row r="354" spans="1:16" x14ac:dyDescent="0.2">
      <c r="A354" s="26"/>
      <c r="B354" s="30"/>
      <c r="C354" s="26"/>
      <c r="D354" s="26"/>
      <c r="E354" s="26"/>
      <c r="F354" s="26"/>
      <c r="G354" s="26"/>
      <c r="H354" s="26"/>
      <c r="I354" s="26"/>
      <c r="J354" s="26"/>
      <c r="K354" s="26"/>
      <c r="L354" s="26"/>
      <c r="M354" s="26"/>
      <c r="N354" s="26"/>
      <c r="O354" s="26"/>
      <c r="P354" s="26"/>
    </row>
    <row r="355" spans="1:16" x14ac:dyDescent="0.2">
      <c r="A355" s="26"/>
      <c r="B355" s="30"/>
      <c r="C355" s="26"/>
      <c r="D355" s="26"/>
      <c r="E355" s="26"/>
      <c r="F355" s="26"/>
      <c r="G355" s="26"/>
      <c r="H355" s="26"/>
      <c r="I355" s="26"/>
      <c r="J355" s="26"/>
      <c r="K355" s="26"/>
      <c r="L355" s="26"/>
      <c r="M355" s="26"/>
      <c r="N355" s="26"/>
      <c r="O355" s="26"/>
      <c r="P355" s="26"/>
    </row>
    <row r="356" spans="1:16" x14ac:dyDescent="0.2">
      <c r="A356" s="26"/>
      <c r="B356" s="30"/>
      <c r="C356" s="26"/>
      <c r="D356" s="26"/>
      <c r="E356" s="26"/>
      <c r="F356" s="26"/>
      <c r="G356" s="26"/>
      <c r="H356" s="26"/>
      <c r="I356" s="26"/>
      <c r="J356" s="26"/>
      <c r="K356" s="26"/>
      <c r="L356" s="26"/>
      <c r="M356" s="26"/>
      <c r="N356" s="26"/>
      <c r="O356" s="26"/>
      <c r="P356" s="26"/>
    </row>
    <row r="357" spans="1:16" x14ac:dyDescent="0.2">
      <c r="A357" s="26"/>
      <c r="B357" s="30"/>
      <c r="C357" s="26"/>
      <c r="D357" s="26"/>
      <c r="E357" s="26"/>
      <c r="F357" s="26"/>
      <c r="G357" s="26"/>
      <c r="H357" s="26"/>
      <c r="I357" s="26"/>
      <c r="J357" s="26"/>
      <c r="K357" s="26"/>
      <c r="L357" s="26"/>
      <c r="M357" s="26"/>
      <c r="N357" s="26"/>
      <c r="O357" s="26"/>
      <c r="P357" s="26"/>
    </row>
    <row r="358" spans="1:16" x14ac:dyDescent="0.2">
      <c r="A358" s="26"/>
      <c r="B358" s="30"/>
      <c r="C358" s="26"/>
      <c r="D358" s="26"/>
      <c r="E358" s="26"/>
      <c r="F358" s="26"/>
      <c r="G358" s="26"/>
      <c r="H358" s="26"/>
      <c r="I358" s="26"/>
      <c r="J358" s="26"/>
      <c r="K358" s="26"/>
      <c r="L358" s="26"/>
      <c r="M358" s="26"/>
      <c r="N358" s="26"/>
      <c r="O358" s="26"/>
      <c r="P358" s="26"/>
    </row>
    <row r="359" spans="1:16" x14ac:dyDescent="0.2">
      <c r="A359" s="26"/>
      <c r="B359" s="30"/>
      <c r="C359" s="26"/>
      <c r="D359" s="26"/>
      <c r="E359" s="26"/>
      <c r="F359" s="26"/>
      <c r="G359" s="26"/>
      <c r="H359" s="26"/>
      <c r="I359" s="26"/>
      <c r="J359" s="26"/>
      <c r="K359" s="26"/>
      <c r="L359" s="26"/>
      <c r="M359" s="26"/>
      <c r="N359" s="26"/>
      <c r="O359" s="26"/>
      <c r="P359" s="26"/>
    </row>
    <row r="360" spans="1:16" x14ac:dyDescent="0.2">
      <c r="A360" s="26"/>
      <c r="B360" s="30"/>
      <c r="C360" s="26"/>
      <c r="D360" s="26"/>
      <c r="E360" s="26"/>
      <c r="F360" s="26"/>
      <c r="G360" s="26"/>
      <c r="H360" s="26"/>
      <c r="I360" s="26"/>
      <c r="J360" s="26"/>
      <c r="K360" s="26"/>
      <c r="L360" s="26"/>
      <c r="M360" s="26"/>
      <c r="N360" s="26"/>
      <c r="O360" s="26"/>
      <c r="P360" s="26"/>
    </row>
    <row r="361" spans="1:16" x14ac:dyDescent="0.2">
      <c r="A361" s="26"/>
      <c r="B361" s="30"/>
      <c r="C361" s="26"/>
      <c r="D361" s="26"/>
      <c r="E361" s="26"/>
      <c r="F361" s="26"/>
      <c r="G361" s="26"/>
      <c r="H361" s="26"/>
      <c r="I361" s="26"/>
      <c r="J361" s="26"/>
      <c r="K361" s="26"/>
      <c r="L361" s="26"/>
      <c r="M361" s="26"/>
      <c r="N361" s="26"/>
      <c r="O361" s="26"/>
      <c r="P361" s="26"/>
    </row>
    <row r="362" spans="1:16" x14ac:dyDescent="0.2">
      <c r="A362" s="26"/>
      <c r="B362" s="30"/>
      <c r="C362" s="26"/>
      <c r="D362" s="26"/>
      <c r="E362" s="26"/>
      <c r="F362" s="26"/>
      <c r="G362" s="26"/>
      <c r="H362" s="26"/>
      <c r="I362" s="26"/>
      <c r="J362" s="26"/>
      <c r="K362" s="26"/>
      <c r="L362" s="26"/>
      <c r="M362" s="26"/>
      <c r="N362" s="26"/>
      <c r="O362" s="26"/>
      <c r="P362" s="26"/>
    </row>
    <row r="363" spans="1:16" x14ac:dyDescent="0.2">
      <c r="A363" s="26"/>
      <c r="B363" s="30"/>
      <c r="C363" s="26"/>
      <c r="D363" s="26"/>
      <c r="E363" s="26"/>
      <c r="F363" s="26"/>
      <c r="G363" s="26"/>
      <c r="H363" s="26"/>
      <c r="I363" s="26"/>
      <c r="J363" s="26"/>
      <c r="K363" s="26"/>
      <c r="L363" s="26"/>
      <c r="M363" s="26"/>
      <c r="N363" s="26"/>
      <c r="O363" s="26"/>
      <c r="P363" s="26"/>
    </row>
    <row r="364" spans="1:16" x14ac:dyDescent="0.2">
      <c r="A364" s="26"/>
      <c r="B364" s="30"/>
      <c r="C364" s="26"/>
      <c r="D364" s="26"/>
      <c r="E364" s="26"/>
      <c r="F364" s="26"/>
      <c r="G364" s="26"/>
      <c r="H364" s="26"/>
      <c r="I364" s="26"/>
      <c r="J364" s="26"/>
      <c r="K364" s="26"/>
      <c r="L364" s="26"/>
      <c r="M364" s="26"/>
      <c r="N364" s="26"/>
      <c r="O364" s="26"/>
      <c r="P364" s="26"/>
    </row>
    <row r="365" spans="1:16" x14ac:dyDescent="0.2">
      <c r="A365" s="26"/>
      <c r="B365" s="30"/>
      <c r="C365" s="26"/>
      <c r="D365" s="26"/>
      <c r="E365" s="26"/>
      <c r="F365" s="26"/>
      <c r="G365" s="26"/>
      <c r="H365" s="26"/>
      <c r="I365" s="26"/>
      <c r="J365" s="26"/>
      <c r="K365" s="26"/>
      <c r="L365" s="26"/>
      <c r="M365" s="26"/>
      <c r="N365" s="26"/>
      <c r="O365" s="26"/>
      <c r="P365" s="26"/>
    </row>
    <row r="366" spans="1:16" x14ac:dyDescent="0.2">
      <c r="A366" s="26"/>
      <c r="B366" s="30"/>
      <c r="C366" s="26"/>
      <c r="D366" s="26"/>
      <c r="E366" s="26"/>
      <c r="F366" s="26"/>
      <c r="G366" s="26"/>
      <c r="H366" s="26"/>
      <c r="I366" s="26"/>
      <c r="J366" s="26"/>
      <c r="K366" s="26"/>
      <c r="L366" s="26"/>
      <c r="M366" s="26"/>
      <c r="N366" s="26"/>
      <c r="O366" s="26"/>
      <c r="P366" s="26"/>
    </row>
    <row r="367" spans="1:16" x14ac:dyDescent="0.2">
      <c r="A367" s="26"/>
      <c r="B367" s="30"/>
      <c r="C367" s="26"/>
      <c r="D367" s="26"/>
      <c r="E367" s="26"/>
      <c r="F367" s="26"/>
      <c r="G367" s="26"/>
      <c r="H367" s="26"/>
      <c r="I367" s="26"/>
      <c r="J367" s="26"/>
      <c r="K367" s="26"/>
      <c r="L367" s="26"/>
      <c r="M367" s="26"/>
      <c r="N367" s="26"/>
      <c r="O367" s="26"/>
      <c r="P367" s="26"/>
    </row>
    <row r="368" spans="1:16" x14ac:dyDescent="0.2">
      <c r="A368" s="26"/>
      <c r="B368" s="30"/>
      <c r="C368" s="26"/>
      <c r="D368" s="26"/>
      <c r="E368" s="26"/>
      <c r="F368" s="26"/>
      <c r="G368" s="26"/>
      <c r="H368" s="26"/>
      <c r="I368" s="26"/>
      <c r="J368" s="26"/>
      <c r="K368" s="26"/>
      <c r="L368" s="26"/>
      <c r="M368" s="26"/>
      <c r="N368" s="26"/>
      <c r="O368" s="26"/>
      <c r="P368" s="26"/>
    </row>
    <row r="369" spans="1:16" x14ac:dyDescent="0.2">
      <c r="A369" s="26"/>
      <c r="B369" s="30"/>
      <c r="C369" s="26"/>
      <c r="D369" s="26"/>
      <c r="E369" s="26"/>
      <c r="F369" s="26"/>
      <c r="G369" s="26"/>
      <c r="H369" s="26"/>
      <c r="I369" s="26"/>
      <c r="J369" s="26"/>
      <c r="K369" s="26"/>
      <c r="L369" s="26"/>
      <c r="M369" s="26"/>
      <c r="N369" s="26"/>
      <c r="O369" s="26"/>
      <c r="P369" s="26"/>
    </row>
    <row r="370" spans="1:16" x14ac:dyDescent="0.2">
      <c r="A370" s="26"/>
      <c r="B370" s="30"/>
      <c r="C370" s="26"/>
      <c r="D370" s="26"/>
      <c r="E370" s="26"/>
      <c r="F370" s="26"/>
      <c r="G370" s="26"/>
      <c r="H370" s="26"/>
      <c r="I370" s="26"/>
      <c r="J370" s="26"/>
      <c r="K370" s="26"/>
      <c r="L370" s="26"/>
      <c r="M370" s="26"/>
      <c r="N370" s="26"/>
      <c r="O370" s="26"/>
      <c r="P370" s="26"/>
    </row>
    <row r="371" spans="1:16" x14ac:dyDescent="0.2">
      <c r="A371" s="26"/>
      <c r="B371" s="30"/>
      <c r="C371" s="26"/>
      <c r="D371" s="26"/>
      <c r="E371" s="26"/>
      <c r="F371" s="26"/>
      <c r="G371" s="26"/>
      <c r="H371" s="26"/>
      <c r="I371" s="26"/>
      <c r="J371" s="26"/>
      <c r="K371" s="26"/>
      <c r="L371" s="26"/>
      <c r="M371" s="26"/>
      <c r="N371" s="26"/>
      <c r="O371" s="26"/>
      <c r="P371" s="26"/>
    </row>
    <row r="372" spans="1:16" x14ac:dyDescent="0.2">
      <c r="A372" s="26"/>
      <c r="B372" s="30"/>
      <c r="C372" s="26"/>
      <c r="D372" s="26"/>
      <c r="E372" s="26"/>
      <c r="F372" s="26"/>
      <c r="G372" s="26"/>
      <c r="H372" s="26"/>
      <c r="I372" s="26"/>
      <c r="J372" s="26"/>
      <c r="K372" s="26"/>
      <c r="L372" s="26"/>
      <c r="M372" s="26"/>
      <c r="N372" s="26"/>
      <c r="O372" s="26"/>
      <c r="P372" s="26"/>
    </row>
    <row r="373" spans="1:16" x14ac:dyDescent="0.2">
      <c r="A373" s="26"/>
      <c r="B373" s="30"/>
      <c r="C373" s="26"/>
      <c r="D373" s="26"/>
      <c r="E373" s="26"/>
      <c r="F373" s="26"/>
      <c r="G373" s="26"/>
      <c r="H373" s="26"/>
      <c r="I373" s="26"/>
      <c r="J373" s="26"/>
      <c r="K373" s="26"/>
      <c r="L373" s="26"/>
      <c r="M373" s="26"/>
      <c r="N373" s="26"/>
      <c r="O373" s="26"/>
      <c r="P373" s="26"/>
    </row>
    <row r="374" spans="1:16" x14ac:dyDescent="0.2">
      <c r="A374" s="26"/>
      <c r="B374" s="30"/>
      <c r="C374" s="26"/>
      <c r="D374" s="26"/>
      <c r="E374" s="26"/>
      <c r="F374" s="26"/>
      <c r="G374" s="26"/>
      <c r="H374" s="26"/>
      <c r="I374" s="26"/>
      <c r="J374" s="26"/>
      <c r="K374" s="26"/>
      <c r="L374" s="26"/>
      <c r="M374" s="26"/>
      <c r="N374" s="26"/>
      <c r="O374" s="26"/>
      <c r="P374" s="26"/>
    </row>
    <row r="375" spans="1:16" x14ac:dyDescent="0.2">
      <c r="A375" s="26"/>
      <c r="B375" s="30"/>
      <c r="C375" s="26"/>
      <c r="D375" s="26"/>
      <c r="E375" s="26"/>
      <c r="F375" s="26"/>
      <c r="G375" s="26"/>
      <c r="H375" s="26"/>
      <c r="I375" s="26"/>
      <c r="J375" s="26"/>
      <c r="K375" s="26"/>
      <c r="L375" s="26"/>
      <c r="M375" s="26"/>
      <c r="N375" s="26"/>
      <c r="O375" s="26"/>
      <c r="P375" s="26"/>
    </row>
    <row r="376" spans="1:16" x14ac:dyDescent="0.2">
      <c r="A376" s="26"/>
      <c r="B376" s="30"/>
      <c r="C376" s="26"/>
      <c r="D376" s="26"/>
      <c r="E376" s="26"/>
      <c r="F376" s="26"/>
      <c r="G376" s="26"/>
      <c r="H376" s="26"/>
      <c r="I376" s="26"/>
      <c r="J376" s="26"/>
      <c r="K376" s="26"/>
      <c r="L376" s="26"/>
      <c r="M376" s="26"/>
      <c r="N376" s="26"/>
      <c r="O376" s="26"/>
      <c r="P376" s="26"/>
    </row>
    <row r="377" spans="1:16" x14ac:dyDescent="0.2">
      <c r="A377" s="26"/>
      <c r="B377" s="30"/>
      <c r="C377" s="26"/>
      <c r="D377" s="26"/>
      <c r="E377" s="26"/>
      <c r="F377" s="26"/>
      <c r="G377" s="26"/>
      <c r="H377" s="26"/>
      <c r="I377" s="26"/>
      <c r="J377" s="26"/>
      <c r="K377" s="26"/>
      <c r="L377" s="26"/>
      <c r="M377" s="26"/>
      <c r="N377" s="26"/>
      <c r="O377" s="26"/>
      <c r="P377" s="26"/>
    </row>
    <row r="378" spans="1:16" x14ac:dyDescent="0.2">
      <c r="A378" s="26"/>
      <c r="B378" s="30"/>
      <c r="C378" s="26"/>
      <c r="D378" s="26"/>
      <c r="E378" s="26"/>
      <c r="F378" s="26"/>
      <c r="G378" s="26"/>
      <c r="H378" s="26"/>
      <c r="I378" s="26"/>
      <c r="J378" s="26"/>
      <c r="K378" s="26"/>
      <c r="L378" s="26"/>
      <c r="M378" s="26"/>
      <c r="N378" s="26"/>
      <c r="O378" s="26"/>
      <c r="P378" s="26"/>
    </row>
    <row r="379" spans="1:16" x14ac:dyDescent="0.2">
      <c r="A379" s="26"/>
      <c r="B379" s="30"/>
      <c r="C379" s="26"/>
      <c r="D379" s="26"/>
      <c r="E379" s="26"/>
      <c r="F379" s="26"/>
      <c r="G379" s="26"/>
      <c r="H379" s="26"/>
      <c r="I379" s="26"/>
      <c r="J379" s="26"/>
      <c r="K379" s="26"/>
      <c r="L379" s="26"/>
      <c r="M379" s="26"/>
      <c r="N379" s="26"/>
      <c r="O379" s="26"/>
      <c r="P379" s="26"/>
    </row>
    <row r="380" spans="1:16" x14ac:dyDescent="0.2">
      <c r="A380" s="26"/>
      <c r="B380" s="30"/>
      <c r="C380" s="26"/>
      <c r="D380" s="26"/>
      <c r="E380" s="26"/>
      <c r="F380" s="26"/>
      <c r="G380" s="26"/>
      <c r="H380" s="26"/>
      <c r="I380" s="26"/>
      <c r="J380" s="26"/>
      <c r="K380" s="26"/>
      <c r="L380" s="26"/>
      <c r="M380" s="26"/>
      <c r="N380" s="26"/>
      <c r="O380" s="26"/>
      <c r="P380" s="26"/>
    </row>
    <row r="381" spans="1:16" x14ac:dyDescent="0.2">
      <c r="A381" s="26"/>
      <c r="B381" s="30"/>
      <c r="C381" s="26"/>
      <c r="D381" s="26"/>
      <c r="E381" s="26"/>
      <c r="F381" s="26"/>
      <c r="G381" s="26"/>
      <c r="H381" s="26"/>
      <c r="I381" s="26"/>
      <c r="J381" s="26"/>
      <c r="K381" s="26"/>
      <c r="L381" s="26"/>
      <c r="M381" s="26"/>
      <c r="N381" s="26"/>
      <c r="O381" s="26"/>
      <c r="P381" s="26"/>
    </row>
    <row r="382" spans="1:16" x14ac:dyDescent="0.2">
      <c r="A382" s="26"/>
      <c r="B382" s="30"/>
      <c r="C382" s="26"/>
      <c r="D382" s="26"/>
      <c r="E382" s="26"/>
      <c r="F382" s="26"/>
      <c r="G382" s="26"/>
      <c r="H382" s="26"/>
      <c r="I382" s="26"/>
      <c r="J382" s="26"/>
      <c r="K382" s="26"/>
      <c r="L382" s="26"/>
      <c r="M382" s="26"/>
      <c r="N382" s="26"/>
      <c r="O382" s="26"/>
      <c r="P382" s="26"/>
    </row>
    <row r="383" spans="1:16" x14ac:dyDescent="0.2">
      <c r="A383" s="26"/>
      <c r="B383" s="30"/>
      <c r="C383" s="26"/>
      <c r="D383" s="26"/>
      <c r="E383" s="26"/>
      <c r="F383" s="26"/>
      <c r="G383" s="26"/>
      <c r="H383" s="26"/>
      <c r="I383" s="26"/>
      <c r="J383" s="26"/>
      <c r="K383" s="26"/>
      <c r="L383" s="26"/>
      <c r="M383" s="26"/>
      <c r="N383" s="26"/>
      <c r="O383" s="26"/>
      <c r="P383" s="26"/>
    </row>
    <row r="384" spans="1:16" x14ac:dyDescent="0.2">
      <c r="A384" s="26"/>
      <c r="B384" s="30"/>
      <c r="C384" s="26"/>
      <c r="D384" s="26"/>
      <c r="E384" s="26"/>
      <c r="F384" s="26"/>
      <c r="G384" s="26"/>
      <c r="H384" s="26"/>
      <c r="I384" s="26"/>
      <c r="J384" s="26"/>
      <c r="K384" s="26"/>
      <c r="L384" s="26"/>
      <c r="M384" s="26"/>
      <c r="N384" s="26"/>
      <c r="O384" s="26"/>
      <c r="P384" s="26"/>
    </row>
    <row r="385" spans="1:16" x14ac:dyDescent="0.2">
      <c r="A385" s="26"/>
      <c r="B385" s="30"/>
      <c r="C385" s="26"/>
      <c r="D385" s="26"/>
      <c r="E385" s="26"/>
      <c r="F385" s="26"/>
      <c r="G385" s="26"/>
      <c r="H385" s="26"/>
      <c r="I385" s="26"/>
      <c r="J385" s="26"/>
      <c r="K385" s="26"/>
      <c r="L385" s="26"/>
      <c r="M385" s="26"/>
      <c r="N385" s="26"/>
      <c r="O385" s="26"/>
      <c r="P385" s="26"/>
    </row>
    <row r="386" spans="1:16" x14ac:dyDescent="0.2">
      <c r="A386" s="26"/>
      <c r="B386" s="30"/>
      <c r="C386" s="26"/>
      <c r="D386" s="26"/>
      <c r="E386" s="26"/>
      <c r="F386" s="26"/>
      <c r="G386" s="26"/>
      <c r="H386" s="26"/>
      <c r="I386" s="26"/>
      <c r="J386" s="26"/>
      <c r="K386" s="26"/>
      <c r="L386" s="26"/>
      <c r="M386" s="26"/>
      <c r="N386" s="26"/>
      <c r="O386" s="26"/>
      <c r="P386" s="26"/>
    </row>
    <row r="387" spans="1:16" x14ac:dyDescent="0.2">
      <c r="A387" s="26"/>
      <c r="B387" s="30"/>
      <c r="C387" s="26"/>
      <c r="D387" s="26"/>
      <c r="E387" s="26"/>
      <c r="F387" s="26"/>
      <c r="G387" s="26"/>
      <c r="H387" s="26"/>
      <c r="I387" s="26"/>
      <c r="J387" s="26"/>
      <c r="K387" s="26"/>
      <c r="L387" s="26"/>
      <c r="M387" s="26"/>
      <c r="N387" s="26"/>
      <c r="O387" s="26"/>
      <c r="P387" s="26"/>
    </row>
    <row r="388" spans="1:16" x14ac:dyDescent="0.2">
      <c r="A388" s="26"/>
      <c r="B388" s="30"/>
      <c r="C388" s="26"/>
      <c r="D388" s="26"/>
      <c r="E388" s="26"/>
      <c r="F388" s="26"/>
      <c r="G388" s="26"/>
      <c r="H388" s="26"/>
      <c r="I388" s="26"/>
      <c r="J388" s="26"/>
      <c r="K388" s="26"/>
      <c r="L388" s="26"/>
      <c r="M388" s="26"/>
      <c r="N388" s="26"/>
      <c r="O388" s="26"/>
      <c r="P388" s="26"/>
    </row>
    <row r="389" spans="1:16" x14ac:dyDescent="0.2">
      <c r="A389" s="26"/>
      <c r="B389" s="30"/>
      <c r="C389" s="26"/>
      <c r="D389" s="26"/>
      <c r="E389" s="26"/>
      <c r="F389" s="26"/>
      <c r="G389" s="26"/>
      <c r="H389" s="26"/>
      <c r="I389" s="26"/>
      <c r="J389" s="26"/>
      <c r="K389" s="26"/>
      <c r="L389" s="26"/>
      <c r="M389" s="26"/>
      <c r="N389" s="26"/>
      <c r="O389" s="26"/>
      <c r="P389" s="26"/>
    </row>
    <row r="390" spans="1:16" x14ac:dyDescent="0.2">
      <c r="A390" s="26"/>
      <c r="B390" s="30"/>
      <c r="C390" s="26"/>
      <c r="D390" s="26"/>
      <c r="E390" s="26"/>
      <c r="F390" s="26"/>
      <c r="G390" s="26"/>
      <c r="H390" s="26"/>
      <c r="I390" s="26"/>
      <c r="J390" s="26"/>
      <c r="K390" s="26"/>
      <c r="L390" s="26"/>
      <c r="M390" s="26"/>
      <c r="N390" s="26"/>
      <c r="O390" s="26"/>
      <c r="P390" s="26"/>
    </row>
    <row r="391" spans="1:16" x14ac:dyDescent="0.2">
      <c r="A391" s="26"/>
      <c r="B391" s="30"/>
      <c r="C391" s="26"/>
      <c r="D391" s="26"/>
      <c r="E391" s="26"/>
      <c r="F391" s="26"/>
      <c r="G391" s="26"/>
      <c r="H391" s="26"/>
      <c r="I391" s="26"/>
      <c r="J391" s="26"/>
      <c r="K391" s="26"/>
      <c r="L391" s="26"/>
      <c r="M391" s="26"/>
      <c r="N391" s="26"/>
      <c r="O391" s="26"/>
      <c r="P391" s="26"/>
    </row>
    <row r="392" spans="1:16" x14ac:dyDescent="0.2">
      <c r="A392" s="26"/>
      <c r="B392" s="30"/>
      <c r="C392" s="26"/>
      <c r="D392" s="26"/>
      <c r="E392" s="26"/>
      <c r="F392" s="26"/>
      <c r="G392" s="26"/>
      <c r="H392" s="26"/>
      <c r="I392" s="26"/>
      <c r="J392" s="26"/>
      <c r="K392" s="26"/>
      <c r="L392" s="26"/>
      <c r="M392" s="26"/>
      <c r="N392" s="26"/>
      <c r="O392" s="26"/>
      <c r="P392" s="26"/>
    </row>
    <row r="393" spans="1:16" x14ac:dyDescent="0.2">
      <c r="A393" s="26"/>
      <c r="B393" s="30"/>
      <c r="C393" s="26"/>
      <c r="D393" s="26"/>
      <c r="E393" s="26"/>
      <c r="F393" s="26"/>
      <c r="G393" s="26"/>
      <c r="H393" s="26"/>
      <c r="I393" s="26"/>
      <c r="J393" s="26"/>
      <c r="K393" s="26"/>
      <c r="L393" s="26"/>
      <c r="M393" s="26"/>
      <c r="N393" s="26"/>
      <c r="O393" s="26"/>
      <c r="P393" s="26"/>
    </row>
    <row r="394" spans="1:16" x14ac:dyDescent="0.2">
      <c r="A394" s="26"/>
      <c r="B394" s="30"/>
      <c r="C394" s="26"/>
      <c r="D394" s="26"/>
      <c r="E394" s="26"/>
      <c r="F394" s="26"/>
      <c r="G394" s="26"/>
      <c r="H394" s="26"/>
      <c r="I394" s="26"/>
      <c r="J394" s="26"/>
      <c r="K394" s="26"/>
      <c r="L394" s="26"/>
      <c r="M394" s="26"/>
      <c r="N394" s="26"/>
      <c r="O394" s="26"/>
      <c r="P394" s="26"/>
    </row>
    <row r="395" spans="1:16" x14ac:dyDescent="0.2">
      <c r="A395" s="26"/>
      <c r="B395" s="30"/>
      <c r="C395" s="26"/>
      <c r="D395" s="26"/>
      <c r="E395" s="26"/>
      <c r="F395" s="26"/>
      <c r="G395" s="26"/>
      <c r="H395" s="26"/>
      <c r="I395" s="26"/>
      <c r="J395" s="26"/>
      <c r="K395" s="26"/>
      <c r="L395" s="26"/>
      <c r="M395" s="26"/>
      <c r="N395" s="26"/>
      <c r="O395" s="26"/>
      <c r="P395" s="26"/>
    </row>
    <row r="396" spans="1:16" x14ac:dyDescent="0.2">
      <c r="A396" s="26"/>
      <c r="B396" s="30"/>
      <c r="C396" s="26"/>
      <c r="D396" s="26"/>
      <c r="E396" s="26"/>
      <c r="F396" s="26"/>
      <c r="G396" s="26"/>
      <c r="H396" s="26"/>
      <c r="I396" s="26"/>
      <c r="J396" s="26"/>
      <c r="K396" s="26"/>
      <c r="L396" s="26"/>
      <c r="M396" s="26"/>
      <c r="N396" s="26"/>
      <c r="O396" s="26"/>
      <c r="P396" s="26"/>
    </row>
    <row r="397" spans="1:16" x14ac:dyDescent="0.2">
      <c r="A397" s="26"/>
      <c r="B397" s="30"/>
      <c r="C397" s="26"/>
      <c r="D397" s="26"/>
      <c r="E397" s="26"/>
      <c r="F397" s="26"/>
      <c r="G397" s="26"/>
      <c r="H397" s="26"/>
      <c r="I397" s="26"/>
      <c r="J397" s="26"/>
      <c r="K397" s="26"/>
      <c r="L397" s="26"/>
      <c r="M397" s="26"/>
      <c r="N397" s="26"/>
      <c r="O397" s="26"/>
      <c r="P397" s="26"/>
    </row>
    <row r="398" spans="1:16" x14ac:dyDescent="0.2">
      <c r="A398" s="26"/>
      <c r="B398" s="30"/>
      <c r="C398" s="26"/>
      <c r="D398" s="26"/>
      <c r="E398" s="26"/>
      <c r="F398" s="26"/>
      <c r="G398" s="26"/>
      <c r="H398" s="26"/>
      <c r="I398" s="26"/>
      <c r="J398" s="26"/>
      <c r="K398" s="26"/>
      <c r="L398" s="26"/>
      <c r="M398" s="26"/>
      <c r="N398" s="26"/>
      <c r="O398" s="26"/>
      <c r="P398" s="26"/>
    </row>
    <row r="399" spans="1:16" x14ac:dyDescent="0.2">
      <c r="A399" s="26"/>
      <c r="B399" s="30"/>
      <c r="C399" s="26"/>
      <c r="D399" s="26"/>
      <c r="E399" s="26"/>
      <c r="F399" s="26"/>
      <c r="G399" s="26"/>
      <c r="H399" s="26"/>
      <c r="I399" s="26"/>
      <c r="J399" s="26"/>
      <c r="K399" s="26"/>
      <c r="L399" s="26"/>
      <c r="M399" s="26"/>
      <c r="N399" s="26"/>
      <c r="O399" s="26"/>
      <c r="P399" s="26"/>
    </row>
    <row r="400" spans="1:16" x14ac:dyDescent="0.2">
      <c r="A400" s="26"/>
      <c r="B400" s="30"/>
      <c r="C400" s="26"/>
      <c r="D400" s="26"/>
      <c r="E400" s="26"/>
      <c r="F400" s="26"/>
      <c r="G400" s="26"/>
      <c r="H400" s="26"/>
      <c r="I400" s="26"/>
      <c r="J400" s="26"/>
      <c r="K400" s="26"/>
      <c r="L400" s="26"/>
      <c r="M400" s="26"/>
      <c r="N400" s="26"/>
      <c r="O400" s="26"/>
      <c r="P400" s="26"/>
    </row>
    <row r="401" spans="1:16" x14ac:dyDescent="0.2">
      <c r="A401" s="26"/>
      <c r="B401" s="30"/>
      <c r="C401" s="26"/>
      <c r="D401" s="26"/>
      <c r="E401" s="26"/>
      <c r="F401" s="26"/>
      <c r="G401" s="26"/>
      <c r="H401" s="26"/>
      <c r="I401" s="26"/>
      <c r="J401" s="26"/>
      <c r="K401" s="26"/>
      <c r="L401" s="26"/>
      <c r="M401" s="26"/>
      <c r="N401" s="26"/>
      <c r="O401" s="26"/>
      <c r="P401" s="26"/>
    </row>
    <row r="402" spans="1:16" x14ac:dyDescent="0.2">
      <c r="A402" s="26"/>
      <c r="B402" s="30"/>
      <c r="C402" s="26"/>
      <c r="D402" s="26"/>
      <c r="E402" s="26"/>
      <c r="F402" s="26"/>
      <c r="G402" s="26"/>
      <c r="H402" s="26"/>
      <c r="I402" s="26"/>
      <c r="J402" s="26"/>
      <c r="K402" s="26"/>
      <c r="L402" s="26"/>
      <c r="M402" s="26"/>
      <c r="N402" s="26"/>
      <c r="O402" s="26"/>
      <c r="P402" s="26"/>
    </row>
    <row r="403" spans="1:16" x14ac:dyDescent="0.2">
      <c r="A403" s="26"/>
      <c r="B403" s="30"/>
      <c r="C403" s="26"/>
      <c r="D403" s="26"/>
      <c r="E403" s="26"/>
      <c r="F403" s="26"/>
      <c r="G403" s="26"/>
      <c r="H403" s="26"/>
      <c r="I403" s="26"/>
      <c r="J403" s="26"/>
      <c r="K403" s="26"/>
      <c r="L403" s="26"/>
      <c r="M403" s="26"/>
      <c r="N403" s="26"/>
      <c r="O403" s="26"/>
      <c r="P403" s="26"/>
    </row>
    <row r="404" spans="1:16" x14ac:dyDescent="0.2">
      <c r="A404" s="26"/>
      <c r="B404" s="30"/>
      <c r="C404" s="26"/>
      <c r="D404" s="26"/>
      <c r="E404" s="26"/>
      <c r="F404" s="26"/>
      <c r="G404" s="26"/>
      <c r="H404" s="26"/>
      <c r="I404" s="26"/>
      <c r="J404" s="26"/>
      <c r="K404" s="26"/>
      <c r="L404" s="26"/>
      <c r="M404" s="26"/>
      <c r="N404" s="26"/>
      <c r="O404" s="26"/>
      <c r="P404" s="26"/>
    </row>
    <row r="405" spans="1:16" x14ac:dyDescent="0.2">
      <c r="A405" s="26"/>
      <c r="B405" s="30"/>
      <c r="C405" s="26"/>
      <c r="D405" s="26"/>
      <c r="E405" s="26"/>
      <c r="F405" s="26"/>
      <c r="G405" s="26"/>
      <c r="H405" s="26"/>
      <c r="I405" s="26"/>
      <c r="J405" s="26"/>
      <c r="K405" s="26"/>
      <c r="L405" s="26"/>
      <c r="M405" s="26"/>
      <c r="N405" s="26"/>
      <c r="O405" s="26"/>
      <c r="P405" s="26"/>
    </row>
    <row r="406" spans="1:16" x14ac:dyDescent="0.2">
      <c r="A406" s="26"/>
      <c r="B406" s="30"/>
      <c r="C406" s="26"/>
      <c r="D406" s="26"/>
      <c r="E406" s="26"/>
      <c r="F406" s="26"/>
      <c r="G406" s="26"/>
      <c r="H406" s="26"/>
      <c r="I406" s="26"/>
      <c r="J406" s="26"/>
      <c r="K406" s="26"/>
      <c r="L406" s="26"/>
      <c r="M406" s="26"/>
      <c r="N406" s="26"/>
      <c r="O406" s="26"/>
      <c r="P406" s="26"/>
    </row>
    <row r="407" spans="1:16" x14ac:dyDescent="0.2">
      <c r="A407" s="26"/>
      <c r="B407" s="30"/>
      <c r="C407" s="26"/>
      <c r="D407" s="26"/>
      <c r="E407" s="26"/>
      <c r="F407" s="26"/>
      <c r="G407" s="26"/>
      <c r="H407" s="26"/>
      <c r="I407" s="26"/>
      <c r="J407" s="26"/>
      <c r="K407" s="26"/>
      <c r="L407" s="26"/>
      <c r="M407" s="26"/>
      <c r="N407" s="26"/>
      <c r="O407" s="26"/>
      <c r="P407" s="26"/>
    </row>
    <row r="408" spans="1:16" x14ac:dyDescent="0.2">
      <c r="A408" s="26"/>
      <c r="B408" s="30"/>
      <c r="C408" s="26"/>
      <c r="D408" s="26"/>
      <c r="E408" s="26"/>
      <c r="F408" s="26"/>
      <c r="G408" s="26"/>
      <c r="H408" s="26"/>
      <c r="I408" s="26"/>
      <c r="J408" s="26"/>
      <c r="K408" s="26"/>
      <c r="L408" s="26"/>
      <c r="M408" s="26"/>
      <c r="N408" s="26"/>
      <c r="O408" s="26"/>
      <c r="P408" s="26"/>
    </row>
    <row r="409" spans="1:16" x14ac:dyDescent="0.2">
      <c r="A409" s="26"/>
      <c r="B409" s="30"/>
      <c r="C409" s="26"/>
      <c r="D409" s="26"/>
      <c r="E409" s="26"/>
      <c r="F409" s="26"/>
      <c r="G409" s="26"/>
      <c r="H409" s="26"/>
      <c r="I409" s="26"/>
      <c r="J409" s="26"/>
      <c r="K409" s="26"/>
      <c r="L409" s="26"/>
      <c r="M409" s="26"/>
      <c r="N409" s="26"/>
      <c r="O409" s="26"/>
      <c r="P409" s="26"/>
    </row>
    <row r="410" spans="1:16" x14ac:dyDescent="0.2">
      <c r="A410" s="26"/>
      <c r="B410" s="30"/>
      <c r="C410" s="26"/>
      <c r="D410" s="26"/>
      <c r="E410" s="26"/>
      <c r="F410" s="26"/>
      <c r="G410" s="26"/>
      <c r="H410" s="26"/>
      <c r="I410" s="26"/>
      <c r="J410" s="26"/>
      <c r="K410" s="26"/>
      <c r="L410" s="26"/>
      <c r="M410" s="26"/>
      <c r="N410" s="26"/>
      <c r="O410" s="26"/>
      <c r="P410" s="26"/>
    </row>
    <row r="411" spans="1:16" x14ac:dyDescent="0.2">
      <c r="A411" s="26"/>
      <c r="B411" s="30"/>
      <c r="C411" s="26"/>
      <c r="D411" s="26"/>
      <c r="E411" s="26"/>
      <c r="F411" s="26"/>
      <c r="G411" s="26"/>
      <c r="H411" s="26"/>
      <c r="I411" s="26"/>
      <c r="J411" s="26"/>
      <c r="K411" s="26"/>
      <c r="L411" s="26"/>
      <c r="M411" s="26"/>
      <c r="N411" s="26"/>
      <c r="O411" s="26"/>
      <c r="P411" s="26"/>
    </row>
  </sheetData>
  <mergeCells count="47">
    <mergeCell ref="F61:H61"/>
    <mergeCell ref="A153:E153"/>
    <mergeCell ref="A154:E154"/>
    <mergeCell ref="A155:E155"/>
    <mergeCell ref="A156:E156"/>
    <mergeCell ref="A68:E68"/>
    <mergeCell ref="A77:E77"/>
    <mergeCell ref="A85:E85"/>
    <mergeCell ref="A105:D105"/>
    <mergeCell ref="A106:D106"/>
    <mergeCell ref="A157:E157"/>
    <mergeCell ref="A107:D107"/>
    <mergeCell ref="A109:E109"/>
    <mergeCell ref="A146:D146"/>
    <mergeCell ref="A148:D148"/>
    <mergeCell ref="A149:D149"/>
    <mergeCell ref="A110:E110"/>
    <mergeCell ref="A118:E118"/>
    <mergeCell ref="A126:E126"/>
    <mergeCell ref="A141:D141"/>
    <mergeCell ref="A142:D142"/>
    <mergeCell ref="A143:D143"/>
    <mergeCell ref="A145:D145"/>
    <mergeCell ref="A51:D51"/>
    <mergeCell ref="A53:E53"/>
    <mergeCell ref="A54:E54"/>
    <mergeCell ref="A61:E61"/>
    <mergeCell ref="A24:E24"/>
    <mergeCell ref="A25:D25"/>
    <mergeCell ref="A26:D26"/>
    <mergeCell ref="A27:D27"/>
    <mergeCell ref="A50:D50"/>
    <mergeCell ref="A28:E28"/>
    <mergeCell ref="A29:B29"/>
    <mergeCell ref="C29:E29"/>
    <mergeCell ref="A31:E31"/>
    <mergeCell ref="A40:E40"/>
    <mergeCell ref="A48:E48"/>
    <mergeCell ref="A49:D49"/>
    <mergeCell ref="C5:E5"/>
    <mergeCell ref="A7:E7"/>
    <mergeCell ref="A16:E16"/>
    <mergeCell ref="A1:E1"/>
    <mergeCell ref="A2:E2"/>
    <mergeCell ref="A3:E3"/>
    <mergeCell ref="A4:E4"/>
    <mergeCell ref="A5:B5"/>
  </mergeCells>
  <printOptions horizontalCentered="1"/>
  <pageMargins left="0.78740157480314965" right="0.78740157480314965" top="1.7716535433070868" bottom="0.78740157480314965" header="0" footer="0"/>
  <pageSetup paperSize="9" scale="70" fitToHeight="0" orientation="portrait" r:id="rId1"/>
  <headerFooter>
    <oddHeader>&amp;R&amp;G</oddHeader>
    <oddFooter>&amp;CPágina &amp;P de &amp;N&amp;ROmar Cardoso Rosa Filho
Engenheiro Civil - CREA 14.476/D-DF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Z409"/>
  <sheetViews>
    <sheetView showGridLines="0" view="pageBreakPreview" topLeftCell="A4" zoomScaleNormal="100" zoomScaleSheetLayoutView="100" workbookViewId="0">
      <selection activeCell="AB39" sqref="AB39"/>
    </sheetView>
  </sheetViews>
  <sheetFormatPr defaultColWidth="14.5" defaultRowHeight="12.75" x14ac:dyDescent="0.2"/>
  <cols>
    <col min="1" max="1" width="54.83203125" style="8" customWidth="1"/>
    <col min="2" max="5" width="15.83203125" style="8" customWidth="1"/>
    <col min="6" max="7" width="15.83203125" style="8" hidden="1" customWidth="1"/>
    <col min="8" max="8" width="9.33203125" style="8" hidden="1" customWidth="1"/>
    <col min="9" max="9" width="98.83203125" style="8" hidden="1" customWidth="1"/>
    <col min="10" max="10" width="14.1640625" style="8" hidden="1" customWidth="1"/>
    <col min="11" max="11" width="17.1640625" style="8" hidden="1" customWidth="1"/>
    <col min="12" max="12" width="13.6640625" style="8" hidden="1" customWidth="1"/>
    <col min="13" max="13" width="19.83203125" style="8" hidden="1" customWidth="1"/>
    <col min="14" max="26" width="9.33203125" style="8" hidden="1" customWidth="1"/>
    <col min="27" max="16384" width="14.5" style="8"/>
  </cols>
  <sheetData>
    <row r="1" spans="1:26" x14ac:dyDescent="0.2">
      <c r="A1" s="352" t="s">
        <v>638</v>
      </c>
      <c r="B1" s="377"/>
      <c r="C1" s="377"/>
      <c r="D1" s="377"/>
      <c r="E1" s="378"/>
      <c r="F1" s="47"/>
      <c r="G1" s="47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</row>
    <row r="2" spans="1:26" x14ac:dyDescent="0.2">
      <c r="A2" s="355" t="s">
        <v>29</v>
      </c>
      <c r="B2" s="346"/>
      <c r="C2" s="346"/>
      <c r="D2" s="346"/>
      <c r="E2" s="347"/>
      <c r="F2" s="47"/>
      <c r="G2" s="47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</row>
    <row r="3" spans="1:26" x14ac:dyDescent="0.2">
      <c r="A3" s="352" t="s">
        <v>273</v>
      </c>
      <c r="B3" s="346"/>
      <c r="C3" s="346"/>
      <c r="D3" s="346"/>
      <c r="E3" s="347"/>
      <c r="F3" s="160"/>
      <c r="G3" s="160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</row>
    <row r="4" spans="1:26" x14ac:dyDescent="0.2">
      <c r="A4" s="161"/>
      <c r="B4" s="162"/>
      <c r="C4" s="162"/>
      <c r="D4" s="162"/>
      <c r="E4" s="163"/>
      <c r="F4" s="44"/>
      <c r="G4" s="44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</row>
    <row r="5" spans="1:26" x14ac:dyDescent="0.2">
      <c r="A5" s="379" t="s">
        <v>274</v>
      </c>
      <c r="B5" s="347"/>
      <c r="C5" s="351" t="s">
        <v>31</v>
      </c>
      <c r="D5" s="346"/>
      <c r="E5" s="347"/>
      <c r="F5" s="47"/>
      <c r="G5" s="47"/>
      <c r="H5" s="26"/>
      <c r="I5" s="353" t="s">
        <v>30</v>
      </c>
      <c r="J5" s="340"/>
      <c r="K5" s="50" t="s">
        <v>2</v>
      </c>
      <c r="L5" s="27"/>
      <c r="M5" s="27">
        <v>2023</v>
      </c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</row>
    <row r="6" spans="1:26" x14ac:dyDescent="0.2">
      <c r="A6" s="48" t="s">
        <v>2</v>
      </c>
      <c r="B6" s="48" t="s">
        <v>34</v>
      </c>
      <c r="C6" s="164" t="s">
        <v>35</v>
      </c>
      <c r="D6" s="49" t="s">
        <v>420</v>
      </c>
      <c r="E6" s="164" t="s">
        <v>36</v>
      </c>
      <c r="F6" s="86"/>
      <c r="G6" s="86"/>
      <c r="H6" s="26"/>
      <c r="I6" s="353" t="s">
        <v>0</v>
      </c>
      <c r="J6" s="340"/>
      <c r="K6" s="56" t="s">
        <v>33</v>
      </c>
      <c r="L6" s="9"/>
      <c r="M6" s="57">
        <v>1302</v>
      </c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</row>
    <row r="7" spans="1:26" x14ac:dyDescent="0.2">
      <c r="A7" s="356" t="s">
        <v>32</v>
      </c>
      <c r="B7" s="357"/>
      <c r="C7" s="357"/>
      <c r="D7" s="357"/>
      <c r="E7" s="357"/>
      <c r="F7" s="42"/>
      <c r="G7" s="42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</row>
    <row r="8" spans="1:26" x14ac:dyDescent="0.2">
      <c r="A8" s="51" t="s">
        <v>37</v>
      </c>
      <c r="B8" s="48" t="s">
        <v>4</v>
      </c>
      <c r="C8" s="65">
        <v>1</v>
      </c>
      <c r="D8" s="481"/>
      <c r="E8" s="54">
        <f t="shared" ref="E8:E10" si="0">ROUND(D8*C8,2)</f>
        <v>0</v>
      </c>
      <c r="F8" s="55"/>
      <c r="G8" s="55"/>
      <c r="H8" s="26"/>
      <c r="I8" s="59" t="s">
        <v>38</v>
      </c>
      <c r="J8" s="59" t="s">
        <v>39</v>
      </c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</row>
    <row r="9" spans="1:26" ht="22.5" x14ac:dyDescent="0.2">
      <c r="A9" s="51" t="s">
        <v>41</v>
      </c>
      <c r="B9" s="48" t="s">
        <v>18</v>
      </c>
      <c r="C9" s="58">
        <v>0.2</v>
      </c>
      <c r="D9" s="53">
        <f>E8</f>
        <v>0</v>
      </c>
      <c r="E9" s="54">
        <f t="shared" si="0"/>
        <v>0</v>
      </c>
      <c r="F9" s="55"/>
      <c r="G9" s="55"/>
      <c r="H9" s="26"/>
      <c r="I9" s="26" t="s">
        <v>267</v>
      </c>
      <c r="J9" s="26"/>
      <c r="K9" s="60" t="s">
        <v>44</v>
      </c>
      <c r="L9" s="60" t="s">
        <v>45</v>
      </c>
      <c r="M9" s="60" t="s">
        <v>46</v>
      </c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</row>
    <row r="10" spans="1:26" x14ac:dyDescent="0.2">
      <c r="A10" s="51" t="s">
        <v>43</v>
      </c>
      <c r="B10" s="48" t="s">
        <v>18</v>
      </c>
      <c r="C10" s="58">
        <v>0</v>
      </c>
      <c r="D10" s="53">
        <f>D8</f>
        <v>0</v>
      </c>
      <c r="E10" s="54">
        <f t="shared" si="0"/>
        <v>0</v>
      </c>
      <c r="F10" s="55"/>
      <c r="G10" s="55"/>
      <c r="H10" s="26"/>
      <c r="I10" s="29" t="s">
        <v>48</v>
      </c>
      <c r="J10" s="80">
        <v>1390.17</v>
      </c>
      <c r="K10" s="70">
        <v>4.7199999999999999E-2</v>
      </c>
      <c r="L10" s="64">
        <f t="shared" ref="L10:L19" si="1">J10*K10</f>
        <v>65.616023999999996</v>
      </c>
      <c r="M10" s="64">
        <v>1380.29</v>
      </c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</row>
    <row r="11" spans="1:26" x14ac:dyDescent="0.2">
      <c r="A11" s="51" t="s">
        <v>47</v>
      </c>
      <c r="B11" s="48" t="s">
        <v>18</v>
      </c>
      <c r="C11" s="52">
        <v>1</v>
      </c>
      <c r="D11" s="481"/>
      <c r="E11" s="54">
        <f>D11</f>
        <v>0</v>
      </c>
      <c r="F11" s="55"/>
      <c r="G11" s="55"/>
      <c r="H11" s="26"/>
      <c r="I11" s="51" t="s">
        <v>50</v>
      </c>
      <c r="J11" s="78">
        <v>1526.49</v>
      </c>
      <c r="K11" s="70">
        <v>4.7199999999999999E-2</v>
      </c>
      <c r="L11" s="64">
        <f t="shared" si="1"/>
        <v>72.050327999999993</v>
      </c>
      <c r="M11" s="64">
        <f t="shared" ref="M11:M19" si="2">J11+L11</f>
        <v>1598.540328</v>
      </c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</row>
    <row r="12" spans="1:26" x14ac:dyDescent="0.2">
      <c r="A12" s="51" t="s">
        <v>49</v>
      </c>
      <c r="B12" s="48" t="s">
        <v>4</v>
      </c>
      <c r="C12" s="65">
        <v>1</v>
      </c>
      <c r="D12" s="481"/>
      <c r="E12" s="54">
        <f>ROUND(D12*C12,2)</f>
        <v>0</v>
      </c>
      <c r="F12" s="55"/>
      <c r="G12" s="55"/>
      <c r="H12" s="26"/>
      <c r="I12" s="51" t="s">
        <v>201</v>
      </c>
      <c r="J12" s="78">
        <v>1280.29</v>
      </c>
      <c r="K12" s="70">
        <v>4.7199999999999999E-2</v>
      </c>
      <c r="L12" s="64">
        <f t="shared" si="1"/>
        <v>60.429687999999999</v>
      </c>
      <c r="M12" s="64">
        <f t="shared" si="2"/>
        <v>1340.7196879999999</v>
      </c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</row>
    <row r="13" spans="1:26" x14ac:dyDescent="0.2">
      <c r="A13" s="51" t="s">
        <v>51</v>
      </c>
      <c r="B13" s="48" t="s">
        <v>18</v>
      </c>
      <c r="C13" s="65"/>
      <c r="D13" s="53">
        <f>(E8+E9)*4/25.25</f>
        <v>0</v>
      </c>
      <c r="E13" s="54">
        <f t="shared" ref="E13:E14" si="3">D13</f>
        <v>0</v>
      </c>
      <c r="F13" s="55"/>
      <c r="G13" s="55"/>
      <c r="H13" s="26"/>
      <c r="I13" s="51" t="s">
        <v>202</v>
      </c>
      <c r="J13" s="78">
        <v>1526.49</v>
      </c>
      <c r="K13" s="70">
        <v>4.7199999999999999E-2</v>
      </c>
      <c r="L13" s="64">
        <f t="shared" si="1"/>
        <v>72.050327999999993</v>
      </c>
      <c r="M13" s="64">
        <f t="shared" si="2"/>
        <v>1598.540328</v>
      </c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</row>
    <row r="14" spans="1:26" x14ac:dyDescent="0.2">
      <c r="A14" s="51" t="s">
        <v>52</v>
      </c>
      <c r="B14" s="48" t="s">
        <v>18</v>
      </c>
      <c r="C14" s="65"/>
      <c r="D14" s="53">
        <f>(E8+E9)/220*8*2*10/12</f>
        <v>0</v>
      </c>
      <c r="E14" s="54">
        <f t="shared" si="3"/>
        <v>0</v>
      </c>
      <c r="F14" s="55"/>
      <c r="G14" s="55"/>
      <c r="H14" s="26"/>
      <c r="I14" s="51" t="s">
        <v>54</v>
      </c>
      <c r="J14" s="78">
        <v>1526.49</v>
      </c>
      <c r="K14" s="70">
        <v>4.7199999999999999E-2</v>
      </c>
      <c r="L14" s="64">
        <f t="shared" si="1"/>
        <v>72.050327999999993</v>
      </c>
      <c r="M14" s="64">
        <f t="shared" si="2"/>
        <v>1598.540328</v>
      </c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</row>
    <row r="15" spans="1:26" ht="24" x14ac:dyDescent="0.2">
      <c r="A15" s="51" t="s">
        <v>53</v>
      </c>
      <c r="B15" s="48" t="s">
        <v>88</v>
      </c>
      <c r="C15" s="58">
        <f>'ENCARGOS SOCIAIS'!D52</f>
        <v>0.73832153777777787</v>
      </c>
      <c r="D15" s="53">
        <f>SUM(E8,E9,E10)</f>
        <v>0</v>
      </c>
      <c r="E15" s="54">
        <f>ROUND(D15*C15,2)</f>
        <v>0</v>
      </c>
      <c r="F15" s="55"/>
      <c r="G15" s="55"/>
      <c r="H15" s="26"/>
      <c r="I15" s="51" t="s">
        <v>55</v>
      </c>
      <c r="J15" s="78">
        <v>1337.73</v>
      </c>
      <c r="K15" s="70">
        <v>4.7199999999999999E-2</v>
      </c>
      <c r="L15" s="64">
        <f t="shared" si="1"/>
        <v>63.140855999999999</v>
      </c>
      <c r="M15" s="64">
        <f t="shared" si="2"/>
        <v>1400.870856</v>
      </c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</row>
    <row r="16" spans="1:26" x14ac:dyDescent="0.2">
      <c r="A16" s="362" t="s">
        <v>421</v>
      </c>
      <c r="B16" s="349"/>
      <c r="C16" s="349"/>
      <c r="D16" s="349"/>
      <c r="E16" s="350"/>
      <c r="F16" s="42"/>
      <c r="G16" s="42"/>
      <c r="H16" s="26"/>
      <c r="I16" s="51" t="s">
        <v>58</v>
      </c>
      <c r="J16" s="78">
        <v>1387.82</v>
      </c>
      <c r="K16" s="79">
        <v>4.7199999999999999E-2</v>
      </c>
      <c r="L16" s="67">
        <f t="shared" si="1"/>
        <v>65.505103999999989</v>
      </c>
      <c r="M16" s="67">
        <f t="shared" si="2"/>
        <v>1453.325104</v>
      </c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</row>
    <row r="17" spans="1:26" x14ac:dyDescent="0.2">
      <c r="A17" s="51" t="s">
        <v>56</v>
      </c>
      <c r="B17" s="48" t="s">
        <v>57</v>
      </c>
      <c r="C17" s="65">
        <v>0.5</v>
      </c>
      <c r="D17" s="481"/>
      <c r="E17" s="53">
        <f t="shared" ref="E17:E23" si="4">ROUND(D17*C17,2)</f>
        <v>0</v>
      </c>
      <c r="F17" s="66"/>
      <c r="G17" s="66">
        <v>66.040000000000006</v>
      </c>
      <c r="H17" s="26"/>
      <c r="I17" s="51" t="s">
        <v>60</v>
      </c>
      <c r="J17" s="78">
        <v>1280.29</v>
      </c>
      <c r="K17" s="70">
        <v>4.7199999999999999E-2</v>
      </c>
      <c r="L17" s="64">
        <f t="shared" si="1"/>
        <v>60.429687999999999</v>
      </c>
      <c r="M17" s="64">
        <f t="shared" si="2"/>
        <v>1340.7196879999999</v>
      </c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</row>
    <row r="18" spans="1:26" x14ac:dyDescent="0.2">
      <c r="A18" s="51" t="s">
        <v>59</v>
      </c>
      <c r="B18" s="48" t="s">
        <v>57</v>
      </c>
      <c r="C18" s="65">
        <v>0.5</v>
      </c>
      <c r="D18" s="481"/>
      <c r="E18" s="53">
        <f t="shared" si="4"/>
        <v>0</v>
      </c>
      <c r="F18" s="66"/>
      <c r="G18" s="66">
        <v>62.04</v>
      </c>
      <c r="H18" s="26"/>
      <c r="I18" s="29" t="s">
        <v>62</v>
      </c>
      <c r="J18" s="80">
        <v>1280.29</v>
      </c>
      <c r="K18" s="70">
        <v>4.7199999999999999E-2</v>
      </c>
      <c r="L18" s="64">
        <f t="shared" si="1"/>
        <v>60.429687999999999</v>
      </c>
      <c r="M18" s="64">
        <f t="shared" si="2"/>
        <v>1340.7196879999999</v>
      </c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</row>
    <row r="19" spans="1:26" x14ac:dyDescent="0.2">
      <c r="A19" s="51" t="s">
        <v>61</v>
      </c>
      <c r="B19" s="48" t="s">
        <v>57</v>
      </c>
      <c r="C19" s="65">
        <v>0.25</v>
      </c>
      <c r="D19" s="481"/>
      <c r="E19" s="53">
        <f t="shared" si="4"/>
        <v>0</v>
      </c>
      <c r="F19" s="66"/>
      <c r="G19" s="66">
        <v>8.56</v>
      </c>
      <c r="H19" s="26"/>
      <c r="I19" s="51" t="s">
        <v>64</v>
      </c>
      <c r="J19" s="78">
        <v>1526.49</v>
      </c>
      <c r="K19" s="70">
        <v>4.7199999999999999E-2</v>
      </c>
      <c r="L19" s="64">
        <f t="shared" si="1"/>
        <v>72.050327999999993</v>
      </c>
      <c r="M19" s="64">
        <f t="shared" si="2"/>
        <v>1598.540328</v>
      </c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</row>
    <row r="20" spans="1:26" x14ac:dyDescent="0.2">
      <c r="A20" s="51" t="s">
        <v>63</v>
      </c>
      <c r="B20" s="48" t="s">
        <v>57</v>
      </c>
      <c r="C20" s="65">
        <v>0.41670000000000001</v>
      </c>
      <c r="D20" s="481"/>
      <c r="E20" s="53">
        <f t="shared" si="4"/>
        <v>0</v>
      </c>
      <c r="F20" s="66"/>
      <c r="G20" s="66">
        <v>55.16</v>
      </c>
      <c r="H20" s="26"/>
      <c r="I20" s="51" t="s">
        <v>47</v>
      </c>
      <c r="J20" s="78">
        <v>400.4</v>
      </c>
      <c r="K20" s="70"/>
      <c r="L20" s="64"/>
      <c r="M20" s="64">
        <f>J20*0.89</f>
        <v>356.35599999999999</v>
      </c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</row>
    <row r="21" spans="1:26" x14ac:dyDescent="0.2">
      <c r="A21" s="51" t="s">
        <v>65</v>
      </c>
      <c r="B21" s="48" t="s">
        <v>57</v>
      </c>
      <c r="C21" s="65">
        <v>0.25</v>
      </c>
      <c r="D21" s="481"/>
      <c r="E21" s="53">
        <f t="shared" si="4"/>
        <v>0</v>
      </c>
      <c r="F21" s="66"/>
      <c r="G21" s="66">
        <v>10.67</v>
      </c>
      <c r="H21" s="26"/>
      <c r="I21" s="51" t="s">
        <v>43</v>
      </c>
      <c r="J21" s="153">
        <v>0.2</v>
      </c>
      <c r="K21" s="72"/>
      <c r="L21" s="73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</row>
    <row r="22" spans="1:26" x14ac:dyDescent="0.2">
      <c r="A22" s="51" t="s">
        <v>66</v>
      </c>
      <c r="B22" s="48" t="s">
        <v>57</v>
      </c>
      <c r="C22" s="65">
        <v>8.3299999999999999E-2</v>
      </c>
      <c r="D22" s="481"/>
      <c r="E22" s="53">
        <f t="shared" si="4"/>
        <v>0</v>
      </c>
      <c r="F22" s="66"/>
      <c r="G22" s="66">
        <v>22.9</v>
      </c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</row>
    <row r="23" spans="1:26" x14ac:dyDescent="0.2">
      <c r="A23" s="51" t="s">
        <v>67</v>
      </c>
      <c r="B23" s="48" t="s">
        <v>57</v>
      </c>
      <c r="C23" s="65">
        <v>2</v>
      </c>
      <c r="D23" s="481"/>
      <c r="E23" s="53">
        <f t="shared" si="4"/>
        <v>0</v>
      </c>
      <c r="F23" s="55"/>
      <c r="G23" s="69">
        <v>2.73</v>
      </c>
      <c r="H23" s="26"/>
      <c r="I23" s="26" t="s">
        <v>268</v>
      </c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</row>
    <row r="24" spans="1:26" x14ac:dyDescent="0.2">
      <c r="A24" s="351" t="s">
        <v>68</v>
      </c>
      <c r="B24" s="346"/>
      <c r="C24" s="346"/>
      <c r="D24" s="346"/>
      <c r="E24" s="347"/>
      <c r="F24" s="47"/>
      <c r="G24" s="47"/>
      <c r="H24" s="26"/>
      <c r="I24" s="51" t="s">
        <v>71</v>
      </c>
      <c r="J24" s="78">
        <v>1660</v>
      </c>
      <c r="K24" s="79"/>
      <c r="L24" s="67"/>
      <c r="M24" s="67">
        <f t="shared" ref="M24:M28" si="5">J24+L24</f>
        <v>1660</v>
      </c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</row>
    <row r="25" spans="1:26" x14ac:dyDescent="0.2">
      <c r="A25" s="51" t="s">
        <v>72</v>
      </c>
      <c r="B25" s="48" t="s">
        <v>57</v>
      </c>
      <c r="C25" s="65">
        <v>0.66669999999999996</v>
      </c>
      <c r="D25" s="481"/>
      <c r="E25" s="54">
        <f>ROUND(D25*C25,2)</f>
        <v>0</v>
      </c>
      <c r="F25" s="55"/>
      <c r="G25" s="69">
        <v>17.78</v>
      </c>
      <c r="H25" s="26"/>
      <c r="I25" s="51" t="s">
        <v>73</v>
      </c>
      <c r="J25" s="78">
        <v>1410</v>
      </c>
      <c r="K25" s="79"/>
      <c r="L25" s="67"/>
      <c r="M25" s="67">
        <f t="shared" si="5"/>
        <v>1410</v>
      </c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</row>
    <row r="26" spans="1:26" x14ac:dyDescent="0.2">
      <c r="A26" s="51" t="s">
        <v>275</v>
      </c>
      <c r="B26" s="48" t="s">
        <v>57</v>
      </c>
      <c r="C26" s="65">
        <v>4.1700000000000001E-2</v>
      </c>
      <c r="D26" s="481"/>
      <c r="E26" s="54">
        <f t="shared" ref="E26:E27" si="6">ROUND(D26*C26,3)</f>
        <v>0</v>
      </c>
      <c r="F26" s="55"/>
      <c r="G26" s="69">
        <v>2726.65</v>
      </c>
      <c r="H26" s="26"/>
      <c r="I26" s="51" t="s">
        <v>75</v>
      </c>
      <c r="J26" s="78">
        <v>1250</v>
      </c>
      <c r="K26" s="79"/>
      <c r="L26" s="67"/>
      <c r="M26" s="67">
        <f t="shared" si="5"/>
        <v>1250</v>
      </c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</row>
    <row r="27" spans="1:26" x14ac:dyDescent="0.2">
      <c r="A27" s="51" t="s">
        <v>276</v>
      </c>
      <c r="B27" s="48" t="s">
        <v>57</v>
      </c>
      <c r="C27" s="65">
        <v>4.1700000000000001E-2</v>
      </c>
      <c r="D27" s="481"/>
      <c r="E27" s="54">
        <f t="shared" si="6"/>
        <v>0</v>
      </c>
      <c r="F27" s="55"/>
      <c r="G27" s="69">
        <v>1646.72</v>
      </c>
      <c r="H27" s="26"/>
      <c r="I27" s="51" t="s">
        <v>47</v>
      </c>
      <c r="J27" s="78">
        <v>420</v>
      </c>
      <c r="K27" s="79"/>
      <c r="L27" s="67"/>
      <c r="M27" s="67">
        <f t="shared" si="5"/>
        <v>420</v>
      </c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</row>
    <row r="28" spans="1:26" x14ac:dyDescent="0.2">
      <c r="A28" s="51" t="s">
        <v>277</v>
      </c>
      <c r="B28" s="48" t="s">
        <v>57</v>
      </c>
      <c r="C28" s="65">
        <v>4.1700000000000001E-2</v>
      </c>
      <c r="D28" s="481"/>
      <c r="E28" s="54">
        <f>ROUNDDOWN(D28*C28,2)</f>
        <v>0</v>
      </c>
      <c r="F28" s="55"/>
      <c r="G28" s="69">
        <v>20.911871999141102</v>
      </c>
      <c r="H28" s="26"/>
      <c r="I28" s="51" t="s">
        <v>77</v>
      </c>
      <c r="J28" s="78">
        <v>19</v>
      </c>
      <c r="K28" s="79"/>
      <c r="L28" s="67"/>
      <c r="M28" s="67">
        <f t="shared" si="5"/>
        <v>19</v>
      </c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</row>
    <row r="29" spans="1:26" ht="48" x14ac:dyDescent="0.2">
      <c r="A29" s="164" t="s">
        <v>426</v>
      </c>
      <c r="B29" s="48" t="s">
        <v>278</v>
      </c>
      <c r="C29" s="65">
        <v>2.5299999999999998</v>
      </c>
      <c r="D29" s="481"/>
      <c r="E29" s="54">
        <f t="shared" ref="E29:E31" si="7">ROUND(D29*C29,2)</f>
        <v>0</v>
      </c>
      <c r="F29" s="55"/>
      <c r="G29" s="69">
        <v>32.44</v>
      </c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</row>
    <row r="30" spans="1:26" x14ac:dyDescent="0.2">
      <c r="A30" s="51" t="s">
        <v>176</v>
      </c>
      <c r="B30" s="48" t="s">
        <v>129</v>
      </c>
      <c r="C30" s="65">
        <v>25</v>
      </c>
      <c r="D30" s="481"/>
      <c r="E30" s="54">
        <f t="shared" si="7"/>
        <v>0</v>
      </c>
      <c r="F30" s="55"/>
      <c r="G30" s="69">
        <v>3.62</v>
      </c>
      <c r="H30" s="26"/>
      <c r="I30" s="85" t="s">
        <v>79</v>
      </c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</row>
    <row r="31" spans="1:26" ht="24" x14ac:dyDescent="0.2">
      <c r="A31" s="51" t="s">
        <v>279</v>
      </c>
      <c r="B31" s="48" t="s">
        <v>57</v>
      </c>
      <c r="C31" s="65">
        <v>5.5599999999999997E-2</v>
      </c>
      <c r="D31" s="481"/>
      <c r="E31" s="54">
        <f t="shared" si="7"/>
        <v>0</v>
      </c>
      <c r="F31" s="55"/>
      <c r="G31" s="69">
        <v>180</v>
      </c>
      <c r="H31" s="26"/>
      <c r="I31" s="51" t="s">
        <v>81</v>
      </c>
      <c r="J31" s="78">
        <v>1768.97</v>
      </c>
      <c r="K31" s="79"/>
      <c r="L31" s="67">
        <f>J31*K31</f>
        <v>0</v>
      </c>
      <c r="M31" s="67">
        <f>J31+L31</f>
        <v>1768.97</v>
      </c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</row>
    <row r="32" spans="1:26" x14ac:dyDescent="0.2">
      <c r="A32" s="345" t="s">
        <v>76</v>
      </c>
      <c r="B32" s="346"/>
      <c r="C32" s="346"/>
      <c r="D32" s="347"/>
      <c r="E32" s="87">
        <f>SUM(E25:E31,E17:E23,E8:E15)</f>
        <v>0</v>
      </c>
      <c r="F32" s="165"/>
      <c r="G32" s="165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</row>
    <row r="33" spans="1:26" x14ac:dyDescent="0.2">
      <c r="A33" s="345" t="s">
        <v>94</v>
      </c>
      <c r="B33" s="346"/>
      <c r="C33" s="346"/>
      <c r="D33" s="347"/>
      <c r="E33" s="82">
        <v>3</v>
      </c>
      <c r="F33" s="132"/>
      <c r="G33" s="132"/>
      <c r="H33" s="26"/>
      <c r="I33" s="85" t="s">
        <v>82</v>
      </c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84">
        <v>2654</v>
      </c>
      <c r="V33" s="84"/>
      <c r="W33" s="84">
        <f>U33+(U33*78.56%)</f>
        <v>4738.9824000000008</v>
      </c>
      <c r="X33" s="84"/>
      <c r="Y33" s="26"/>
      <c r="Z33" s="26"/>
    </row>
    <row r="34" spans="1:26" x14ac:dyDescent="0.2">
      <c r="A34" s="345" t="s">
        <v>78</v>
      </c>
      <c r="B34" s="346"/>
      <c r="C34" s="346"/>
      <c r="D34" s="347"/>
      <c r="E34" s="87">
        <f>ROUND(E32*E33,2)</f>
        <v>0</v>
      </c>
      <c r="F34" s="165"/>
      <c r="G34" s="165"/>
      <c r="H34" s="26"/>
      <c r="I34" s="51" t="s">
        <v>83</v>
      </c>
      <c r="J34" s="78">
        <v>2531</v>
      </c>
      <c r="K34" s="79"/>
      <c r="L34" s="67">
        <f>J34*K34</f>
        <v>0</v>
      </c>
      <c r="M34" s="67">
        <f>J34+L34</f>
        <v>2531</v>
      </c>
      <c r="N34" s="26"/>
      <c r="O34" s="26"/>
      <c r="P34" s="26"/>
      <c r="Q34" s="26"/>
      <c r="R34" s="26"/>
      <c r="S34" s="26"/>
      <c r="T34" s="26"/>
      <c r="U34" s="84">
        <f>E33*U33</f>
        <v>7962</v>
      </c>
      <c r="V34" s="84">
        <f>E34-U34</f>
        <v>-7962</v>
      </c>
      <c r="W34" s="84">
        <f>E33*W33</f>
        <v>14216.947200000002</v>
      </c>
      <c r="X34" s="84">
        <f>E34-W34</f>
        <v>-14216.947200000002</v>
      </c>
      <c r="Y34" s="26"/>
      <c r="Z34" s="26"/>
    </row>
    <row r="35" spans="1:26" x14ac:dyDescent="0.2">
      <c r="A35" s="166"/>
      <c r="B35" s="166"/>
      <c r="C35" s="166"/>
      <c r="D35" s="166"/>
      <c r="E35" s="167"/>
      <c r="F35" s="167"/>
      <c r="G35" s="167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</row>
    <row r="36" spans="1:26" x14ac:dyDescent="0.2">
      <c r="A36" s="365" t="s">
        <v>185</v>
      </c>
      <c r="B36" s="346"/>
      <c r="C36" s="346"/>
      <c r="D36" s="347"/>
      <c r="E36" s="80">
        <f>SUM(E34)</f>
        <v>0</v>
      </c>
      <c r="F36" s="130"/>
      <c r="G36" s="130"/>
      <c r="H36" s="26"/>
      <c r="I36" s="85" t="s">
        <v>84</v>
      </c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</row>
    <row r="37" spans="1:26" x14ac:dyDescent="0.2">
      <c r="A37" s="365" t="s">
        <v>78</v>
      </c>
      <c r="B37" s="346"/>
      <c r="C37" s="346"/>
      <c r="D37" s="347"/>
      <c r="E37" s="158">
        <f>SUM(E36)</f>
        <v>0</v>
      </c>
      <c r="F37" s="159"/>
      <c r="G37" s="159"/>
      <c r="H37" s="26"/>
      <c r="I37" s="51" t="s">
        <v>85</v>
      </c>
      <c r="J37" s="78">
        <v>1620.64</v>
      </c>
      <c r="K37" s="79"/>
      <c r="L37" s="67">
        <f>J37*K37</f>
        <v>0</v>
      </c>
      <c r="M37" s="67">
        <f>J37+L37</f>
        <v>1620.64</v>
      </c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</row>
    <row r="38" spans="1:26" x14ac:dyDescent="0.2">
      <c r="A38" s="365" t="s">
        <v>189</v>
      </c>
      <c r="B38" s="346"/>
      <c r="C38" s="346"/>
      <c r="D38" s="347"/>
      <c r="E38" s="80">
        <f>ROUNDUP(E37*BDI,2)</f>
        <v>0</v>
      </c>
      <c r="F38" s="130"/>
      <c r="G38" s="130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</row>
    <row r="39" spans="1:26" x14ac:dyDescent="0.2">
      <c r="A39" s="365" t="s">
        <v>280</v>
      </c>
      <c r="B39" s="346"/>
      <c r="C39" s="346"/>
      <c r="D39" s="347"/>
      <c r="E39" s="158">
        <f>SUM(E37:E38)</f>
        <v>0</v>
      </c>
      <c r="F39" s="159"/>
      <c r="G39" s="159"/>
      <c r="H39" s="26"/>
      <c r="I39" s="85" t="s">
        <v>86</v>
      </c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</row>
    <row r="40" spans="1:26" x14ac:dyDescent="0.2">
      <c r="A40" s="26"/>
      <c r="B40" s="26"/>
      <c r="C40" s="26"/>
      <c r="D40" s="26"/>
      <c r="E40" s="26"/>
      <c r="F40" s="26"/>
      <c r="G40" s="26"/>
      <c r="H40" s="26"/>
      <c r="I40" s="29" t="s">
        <v>87</v>
      </c>
      <c r="J40" s="80">
        <v>1577.94</v>
      </c>
      <c r="K40" s="79"/>
      <c r="L40" s="67">
        <f>J40*K40</f>
        <v>0</v>
      </c>
      <c r="M40" s="67">
        <f>J40+L40</f>
        <v>1577.94</v>
      </c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</row>
    <row r="41" spans="1:26" x14ac:dyDescent="0.2">
      <c r="A41" s="26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</row>
    <row r="42" spans="1:26" x14ac:dyDescent="0.2">
      <c r="A42" s="168"/>
      <c r="B42" s="21"/>
      <c r="C42" s="21"/>
      <c r="D42" s="21"/>
      <c r="E42" s="21"/>
      <c r="F42" s="26"/>
      <c r="G42" s="26"/>
      <c r="H42" s="26"/>
      <c r="I42" s="85" t="s">
        <v>89</v>
      </c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</row>
    <row r="43" spans="1:26" x14ac:dyDescent="0.2">
      <c r="A43" s="168"/>
      <c r="B43" s="21"/>
      <c r="C43" s="21"/>
      <c r="D43" s="21"/>
      <c r="E43" s="21"/>
      <c r="F43" s="26"/>
      <c r="G43" s="26"/>
      <c r="H43" s="26"/>
      <c r="I43" s="51" t="s">
        <v>90</v>
      </c>
      <c r="J43" s="78">
        <v>1746.37</v>
      </c>
      <c r="K43" s="79"/>
      <c r="L43" s="67">
        <f>J43*K43</f>
        <v>0</v>
      </c>
      <c r="M43" s="67">
        <f>J43+L43</f>
        <v>1746.37</v>
      </c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</row>
    <row r="44" spans="1:26" x14ac:dyDescent="0.2">
      <c r="A44" s="344"/>
      <c r="B44" s="340"/>
      <c r="C44" s="340"/>
      <c r="D44" s="340"/>
      <c r="E44" s="340"/>
      <c r="F44" s="31"/>
      <c r="G44" s="31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</row>
    <row r="45" spans="1:26" x14ac:dyDescent="0.2">
      <c r="A45" s="344"/>
      <c r="B45" s="340"/>
      <c r="C45" s="340"/>
      <c r="D45" s="340"/>
      <c r="E45" s="340"/>
      <c r="F45" s="31"/>
      <c r="G45" s="31"/>
      <c r="H45" s="26"/>
      <c r="I45" s="85" t="s">
        <v>91</v>
      </c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</row>
    <row r="46" spans="1:26" x14ac:dyDescent="0.2">
      <c r="A46" s="344"/>
      <c r="B46" s="340"/>
      <c r="C46" s="340"/>
      <c r="D46" s="340"/>
      <c r="E46" s="340"/>
      <c r="F46" s="31"/>
      <c r="G46" s="31"/>
      <c r="H46" s="26"/>
      <c r="I46" s="51" t="s">
        <v>92</v>
      </c>
      <c r="J46" s="78">
        <v>1571.44</v>
      </c>
      <c r="K46" s="79"/>
      <c r="L46" s="67">
        <f>J46*K46</f>
        <v>0</v>
      </c>
      <c r="M46" s="67">
        <f>J46+L46</f>
        <v>1571.44</v>
      </c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</row>
    <row r="47" spans="1:26" x14ac:dyDescent="0.2">
      <c r="A47" s="339"/>
      <c r="B47" s="340"/>
      <c r="C47" s="340"/>
      <c r="D47" s="340"/>
      <c r="E47" s="340"/>
      <c r="F47" s="32"/>
      <c r="G47" s="32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</row>
    <row r="48" spans="1:26" x14ac:dyDescent="0.2">
      <c r="A48" s="26"/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</row>
    <row r="49" spans="1:26" x14ac:dyDescent="0.2">
      <c r="A49" s="26"/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</row>
    <row r="50" spans="1:26" x14ac:dyDescent="0.2">
      <c r="A50" s="26"/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</row>
    <row r="51" spans="1:26" x14ac:dyDescent="0.2">
      <c r="A51" s="26"/>
      <c r="B51" s="26"/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</row>
    <row r="52" spans="1:26" x14ac:dyDescent="0.2">
      <c r="A52" s="26"/>
      <c r="B52" s="26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</row>
    <row r="53" spans="1:26" x14ac:dyDescent="0.2">
      <c r="A53" s="26"/>
      <c r="B53" s="26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</row>
    <row r="54" spans="1:26" x14ac:dyDescent="0.2">
      <c r="A54" s="26"/>
      <c r="B54" s="26"/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</row>
    <row r="55" spans="1:26" x14ac:dyDescent="0.2">
      <c r="A55" s="26"/>
      <c r="B55" s="26"/>
      <c r="C55" s="26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/>
    </row>
    <row r="56" spans="1:26" x14ac:dyDescent="0.2">
      <c r="A56" s="26"/>
      <c r="B56" s="26"/>
      <c r="C56" s="26"/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</row>
    <row r="57" spans="1:26" x14ac:dyDescent="0.2">
      <c r="A57" s="26"/>
      <c r="B57" s="26"/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</row>
    <row r="58" spans="1:26" x14ac:dyDescent="0.2">
      <c r="A58" s="26"/>
      <c r="B58" s="26"/>
      <c r="C58" s="26"/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</row>
    <row r="59" spans="1:26" x14ac:dyDescent="0.2">
      <c r="A59" s="26"/>
      <c r="B59" s="26"/>
      <c r="C59" s="26"/>
      <c r="D59" s="26"/>
      <c r="E59" s="26"/>
      <c r="F59" s="26"/>
      <c r="G59" s="26"/>
      <c r="H59" s="26"/>
      <c r="I59" s="358" t="s">
        <v>102</v>
      </c>
      <c r="J59" s="346"/>
      <c r="K59" s="346"/>
      <c r="L59" s="346"/>
      <c r="M59" s="346"/>
      <c r="N59" s="346"/>
      <c r="O59" s="346"/>
      <c r="P59" s="346"/>
      <c r="Q59" s="346"/>
      <c r="R59" s="347"/>
      <c r="S59" s="26"/>
      <c r="T59" s="26"/>
      <c r="U59" s="26"/>
      <c r="V59" s="26"/>
      <c r="W59" s="26"/>
      <c r="X59" s="26"/>
      <c r="Y59" s="26"/>
      <c r="Z59" s="26"/>
    </row>
    <row r="60" spans="1:26" x14ac:dyDescent="0.2">
      <c r="A60" s="26"/>
      <c r="B60" s="26"/>
      <c r="C60" s="26"/>
      <c r="D60" s="26"/>
      <c r="E60" s="26"/>
      <c r="F60" s="26"/>
      <c r="G60" s="26"/>
      <c r="H60" s="26"/>
      <c r="I60" s="96" t="s">
        <v>103</v>
      </c>
      <c r="J60" s="97">
        <v>2011</v>
      </c>
      <c r="K60" s="97">
        <v>2012</v>
      </c>
      <c r="L60" s="97">
        <v>2013</v>
      </c>
      <c r="M60" s="97">
        <v>2014</v>
      </c>
      <c r="N60" s="97">
        <v>2015</v>
      </c>
      <c r="O60" s="97">
        <v>2016</v>
      </c>
      <c r="P60" s="97">
        <v>2017</v>
      </c>
      <c r="Q60" s="97">
        <v>2018</v>
      </c>
      <c r="R60" s="98">
        <v>2019</v>
      </c>
      <c r="S60" s="26"/>
      <c r="T60" s="26"/>
      <c r="U60" s="26"/>
      <c r="V60" s="26"/>
      <c r="W60" s="26"/>
      <c r="X60" s="26"/>
      <c r="Y60" s="26"/>
      <c r="Z60" s="26"/>
    </row>
    <row r="61" spans="1:26" x14ac:dyDescent="0.2">
      <c r="A61" s="26"/>
      <c r="B61" s="26"/>
      <c r="C61" s="26"/>
      <c r="D61" s="26"/>
      <c r="E61" s="26"/>
      <c r="F61" s="26"/>
      <c r="G61" s="26"/>
      <c r="H61" s="26"/>
      <c r="I61" s="100" t="s">
        <v>104</v>
      </c>
      <c r="J61" s="101">
        <v>8.6E-3</v>
      </c>
      <c r="K61" s="97">
        <v>2012</v>
      </c>
      <c r="L61" s="97">
        <v>2013</v>
      </c>
      <c r="M61" s="97">
        <v>2014</v>
      </c>
      <c r="N61" s="101">
        <v>9.4000000000000004E-3</v>
      </c>
      <c r="O61" s="101">
        <v>1.06E-2</v>
      </c>
      <c r="P61" s="101">
        <v>1.09E-2</v>
      </c>
      <c r="Q61" s="101">
        <v>5.7999999999999996E-3</v>
      </c>
      <c r="R61" s="101">
        <v>5.4000000000000003E-3</v>
      </c>
      <c r="S61" s="26"/>
      <c r="T61" s="26"/>
      <c r="U61" s="26"/>
      <c r="V61" s="26"/>
      <c r="W61" s="26"/>
      <c r="X61" s="26"/>
      <c r="Y61" s="26"/>
      <c r="Z61" s="26"/>
    </row>
    <row r="62" spans="1:26" x14ac:dyDescent="0.2">
      <c r="A62" s="26"/>
      <c r="B62" s="26"/>
      <c r="C62" s="26"/>
      <c r="D62" s="26"/>
      <c r="E62" s="26"/>
      <c r="F62" s="26"/>
      <c r="G62" s="26"/>
      <c r="H62" s="26"/>
      <c r="I62" s="96" t="s">
        <v>105</v>
      </c>
      <c r="J62" s="102">
        <v>8.3999999999999995E-3</v>
      </c>
      <c r="K62" s="101">
        <v>8.8999999999999999E-3</v>
      </c>
      <c r="L62" s="101">
        <v>6.0000000000000001E-3</v>
      </c>
      <c r="M62" s="101">
        <v>8.5000000000000006E-3</v>
      </c>
      <c r="N62" s="102">
        <v>8.2000000000000007E-3</v>
      </c>
      <c r="O62" s="102">
        <v>0.01</v>
      </c>
      <c r="P62" s="102">
        <v>8.6999999999999994E-3</v>
      </c>
      <c r="Q62" s="102">
        <v>4.7000000000000002E-3</v>
      </c>
      <c r="R62" s="102">
        <v>4.8999999999999998E-3</v>
      </c>
      <c r="S62" s="26"/>
      <c r="T62" s="26"/>
      <c r="U62" s="26"/>
      <c r="V62" s="26"/>
      <c r="W62" s="26"/>
      <c r="X62" s="26"/>
      <c r="Y62" s="26"/>
      <c r="Z62" s="26"/>
    </row>
    <row r="63" spans="1:26" x14ac:dyDescent="0.2">
      <c r="A63" s="26"/>
      <c r="B63" s="26"/>
      <c r="C63" s="26"/>
      <c r="D63" s="26"/>
      <c r="E63" s="26"/>
      <c r="F63" s="26"/>
      <c r="G63" s="26"/>
      <c r="H63" s="26"/>
      <c r="I63" s="100" t="s">
        <v>106</v>
      </c>
      <c r="J63" s="101">
        <v>9.1999999999999998E-3</v>
      </c>
      <c r="K63" s="102">
        <v>7.4999999999999997E-3</v>
      </c>
      <c r="L63" s="102">
        <v>4.8999999999999998E-3</v>
      </c>
      <c r="M63" s="102">
        <v>7.9000000000000008E-3</v>
      </c>
      <c r="N63" s="101">
        <v>1.04E-2</v>
      </c>
      <c r="O63" s="101">
        <v>1.1599999999999999E-2</v>
      </c>
      <c r="P63" s="101">
        <v>1.0500000000000001E-2</v>
      </c>
      <c r="Q63" s="101">
        <v>5.3E-3</v>
      </c>
      <c r="R63" s="101">
        <v>4.7000000000000002E-3</v>
      </c>
      <c r="S63" s="26"/>
      <c r="T63" s="26"/>
      <c r="U63" s="26"/>
      <c r="V63" s="26"/>
      <c r="W63" s="26"/>
      <c r="X63" s="26"/>
      <c r="Y63" s="26"/>
      <c r="Z63" s="26"/>
    </row>
    <row r="64" spans="1:26" x14ac:dyDescent="0.2">
      <c r="A64" s="26"/>
      <c r="B64" s="26"/>
      <c r="C64" s="26"/>
      <c r="D64" s="26"/>
      <c r="E64" s="26"/>
      <c r="F64" s="26"/>
      <c r="G64" s="26"/>
      <c r="H64" s="26"/>
      <c r="I64" s="96" t="s">
        <v>107</v>
      </c>
      <c r="J64" s="102">
        <v>8.3999999999999995E-3</v>
      </c>
      <c r="K64" s="101">
        <v>8.2000000000000007E-3</v>
      </c>
      <c r="L64" s="101">
        <v>5.4999999999999997E-3</v>
      </c>
      <c r="M64" s="101">
        <v>7.7000000000000002E-3</v>
      </c>
      <c r="N64" s="102">
        <v>9.4999999999999998E-3</v>
      </c>
      <c r="O64" s="102">
        <v>1.06E-2</v>
      </c>
      <c r="P64" s="102">
        <v>7.9000000000000008E-3</v>
      </c>
      <c r="Q64" s="102">
        <v>5.1999999999999998E-3</v>
      </c>
      <c r="R64" s="102">
        <v>5.1999999999999998E-3</v>
      </c>
      <c r="S64" s="26"/>
      <c r="T64" s="26"/>
      <c r="U64" s="26"/>
      <c r="V64" s="26"/>
      <c r="W64" s="26"/>
      <c r="X64" s="26"/>
      <c r="Y64" s="26"/>
      <c r="Z64" s="26"/>
    </row>
    <row r="65" spans="1:26" x14ac:dyDescent="0.2">
      <c r="A65" s="26"/>
      <c r="B65" s="26"/>
      <c r="C65" s="26"/>
      <c r="D65" s="26"/>
      <c r="E65" s="26"/>
      <c r="F65" s="26"/>
      <c r="G65" s="26"/>
      <c r="H65" s="26"/>
      <c r="I65" s="100" t="s">
        <v>108</v>
      </c>
      <c r="J65" s="101">
        <v>9.9000000000000008E-3</v>
      </c>
      <c r="K65" s="102">
        <v>7.1000000000000004E-3</v>
      </c>
      <c r="L65" s="102">
        <v>6.1000000000000004E-3</v>
      </c>
      <c r="M65" s="102">
        <v>8.2000000000000007E-3</v>
      </c>
      <c r="N65" s="101">
        <v>9.9000000000000008E-3</v>
      </c>
      <c r="O65" s="101">
        <v>1.11E-2</v>
      </c>
      <c r="P65" s="101">
        <v>9.2999999999999992E-3</v>
      </c>
      <c r="Q65" s="101">
        <v>5.1999999999999998E-3</v>
      </c>
      <c r="R65" s="101">
        <v>5.4000000000000003E-3</v>
      </c>
      <c r="S65" s="26"/>
      <c r="T65" s="26"/>
      <c r="U65" s="26"/>
      <c r="V65" s="26"/>
      <c r="W65" s="26"/>
      <c r="X65" s="26"/>
      <c r="Y65" s="26"/>
      <c r="Z65" s="26"/>
    </row>
    <row r="66" spans="1:26" x14ac:dyDescent="0.2">
      <c r="A66" s="26"/>
      <c r="B66" s="26"/>
      <c r="C66" s="26"/>
      <c r="D66" s="26"/>
      <c r="E66" s="26"/>
      <c r="F66" s="26"/>
      <c r="G66" s="26"/>
      <c r="H66" s="26"/>
      <c r="I66" s="96" t="s">
        <v>109</v>
      </c>
      <c r="J66" s="102">
        <v>9.5999999999999992E-3</v>
      </c>
      <c r="K66" s="101">
        <v>7.4000000000000003E-3</v>
      </c>
      <c r="L66" s="101">
        <v>6.0000000000000001E-3</v>
      </c>
      <c r="M66" s="101">
        <v>8.6999999999999994E-3</v>
      </c>
      <c r="N66" s="102">
        <v>1.0699999999999999E-2</v>
      </c>
      <c r="O66" s="102">
        <v>1.1599999999999999E-2</v>
      </c>
      <c r="P66" s="102">
        <v>8.0999999999999996E-3</v>
      </c>
      <c r="Q66" s="102">
        <v>5.1999999999999998E-3</v>
      </c>
      <c r="R66" s="102">
        <v>4.7000000000000002E-3</v>
      </c>
      <c r="S66" s="26"/>
      <c r="T66" s="26"/>
      <c r="U66" s="26"/>
      <c r="V66" s="26"/>
      <c r="W66" s="26"/>
      <c r="X66" s="26"/>
      <c r="Y66" s="26"/>
      <c r="Z66" s="26"/>
    </row>
    <row r="67" spans="1:26" x14ac:dyDescent="0.2">
      <c r="A67" s="26"/>
      <c r="B67" s="26"/>
      <c r="C67" s="26"/>
      <c r="D67" s="26"/>
      <c r="E67" s="26"/>
      <c r="F67" s="26"/>
      <c r="G67" s="26"/>
      <c r="H67" s="26"/>
      <c r="I67" s="100" t="s">
        <v>110</v>
      </c>
      <c r="J67" s="101">
        <v>9.7000000000000003E-3</v>
      </c>
      <c r="K67" s="102">
        <v>6.4000000000000003E-3</v>
      </c>
      <c r="L67" s="102">
        <v>6.1000000000000004E-3</v>
      </c>
      <c r="M67" s="102">
        <v>8.2000000000000007E-3</v>
      </c>
      <c r="N67" s="101">
        <v>1.18E-2</v>
      </c>
      <c r="O67" s="101">
        <v>1.11E-2</v>
      </c>
      <c r="P67" s="101">
        <v>8.0000000000000002E-3</v>
      </c>
      <c r="Q67" s="101">
        <v>5.4000000000000003E-3</v>
      </c>
      <c r="R67" s="101">
        <v>5.0000000000000001E-3</v>
      </c>
      <c r="S67" s="26"/>
      <c r="T67" s="26"/>
      <c r="U67" s="26"/>
      <c r="V67" s="26"/>
      <c r="W67" s="26"/>
      <c r="X67" s="26"/>
      <c r="Y67" s="26"/>
      <c r="Z67" s="26"/>
    </row>
    <row r="68" spans="1:26" x14ac:dyDescent="0.2">
      <c r="A68" s="26"/>
      <c r="B68" s="26"/>
      <c r="C68" s="26"/>
      <c r="D68" s="26"/>
      <c r="E68" s="26"/>
      <c r="F68" s="26"/>
      <c r="G68" s="26"/>
      <c r="H68" s="26"/>
      <c r="I68" s="96" t="s">
        <v>111</v>
      </c>
      <c r="J68" s="102">
        <v>1.0699999999999999E-2</v>
      </c>
      <c r="K68" s="101">
        <v>6.7999999999999996E-3</v>
      </c>
      <c r="L68" s="101">
        <v>7.1999999999999998E-3</v>
      </c>
      <c r="M68" s="101">
        <v>9.4999999999999998E-3</v>
      </c>
      <c r="N68" s="102">
        <v>1.11E-2</v>
      </c>
      <c r="O68" s="102">
        <v>1.2200000000000001E-2</v>
      </c>
      <c r="P68" s="102">
        <v>8.0000000000000002E-3</v>
      </c>
      <c r="Q68" s="102">
        <v>5.0000000000000001E-3</v>
      </c>
      <c r="R68" s="104">
        <v>5.0000000000000001E-3</v>
      </c>
      <c r="S68" s="26"/>
      <c r="T68" s="26"/>
      <c r="U68" s="26"/>
      <c r="V68" s="26"/>
      <c r="W68" s="26"/>
      <c r="X68" s="26"/>
      <c r="Y68" s="26"/>
      <c r="Z68" s="26"/>
    </row>
    <row r="69" spans="1:26" x14ac:dyDescent="0.2">
      <c r="A69" s="26"/>
      <c r="B69" s="26"/>
      <c r="C69" s="26"/>
      <c r="D69" s="26"/>
      <c r="E69" s="26"/>
      <c r="F69" s="26"/>
      <c r="G69" s="26"/>
      <c r="H69" s="26"/>
      <c r="I69" s="26"/>
      <c r="J69" s="26"/>
      <c r="K69" s="102">
        <v>6.8999999999999999E-3</v>
      </c>
      <c r="L69" s="102">
        <v>7.1000000000000004E-3</v>
      </c>
      <c r="M69" s="102">
        <v>8.6999999999999994E-3</v>
      </c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  <c r="Z69" s="26"/>
    </row>
    <row r="70" spans="1:26" x14ac:dyDescent="0.2">
      <c r="A70" s="26"/>
      <c r="B70" s="26"/>
      <c r="C70" s="26"/>
      <c r="D70" s="26"/>
      <c r="E70" s="26"/>
      <c r="F70" s="26"/>
      <c r="G70" s="26"/>
      <c r="H70" s="26"/>
      <c r="I70" s="26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  <c r="Z70" s="26"/>
    </row>
    <row r="71" spans="1:26" x14ac:dyDescent="0.2">
      <c r="A71" s="26"/>
      <c r="B71" s="26"/>
      <c r="C71" s="26"/>
      <c r="D71" s="26"/>
      <c r="E71" s="26"/>
      <c r="F71" s="26"/>
      <c r="G71" s="26"/>
      <c r="H71" s="26"/>
      <c r="I71" s="26"/>
      <c r="J71" s="26"/>
      <c r="K71" s="26"/>
      <c r="L71" s="26"/>
      <c r="M71" s="26"/>
      <c r="N71" s="26"/>
      <c r="O71" s="26"/>
      <c r="P71" s="26"/>
      <c r="Q71" s="26"/>
      <c r="R71" s="26"/>
      <c r="S71" s="26"/>
      <c r="T71" s="26"/>
      <c r="U71" s="26"/>
      <c r="V71" s="26"/>
      <c r="W71" s="26"/>
      <c r="X71" s="26"/>
      <c r="Y71" s="26"/>
      <c r="Z71" s="26"/>
    </row>
    <row r="72" spans="1:26" x14ac:dyDescent="0.2">
      <c r="A72" s="26"/>
      <c r="B72" s="26"/>
      <c r="C72" s="26"/>
      <c r="D72" s="26"/>
      <c r="E72" s="26"/>
      <c r="F72" s="26"/>
      <c r="G72" s="26"/>
      <c r="H72" s="26"/>
      <c r="I72" s="28"/>
      <c r="J72" s="26"/>
      <c r="K72" s="26"/>
      <c r="L72" s="26"/>
      <c r="M72" s="26"/>
      <c r="N72" s="26"/>
      <c r="O72" s="26"/>
      <c r="P72" s="26"/>
      <c r="Q72" s="26"/>
      <c r="R72" s="26"/>
      <c r="S72" s="26"/>
      <c r="T72" s="26"/>
      <c r="U72" s="26"/>
      <c r="V72" s="26"/>
      <c r="W72" s="26"/>
      <c r="X72" s="26"/>
      <c r="Y72" s="26"/>
      <c r="Z72" s="26"/>
    </row>
    <row r="73" spans="1:26" x14ac:dyDescent="0.2">
      <c r="A73" s="26"/>
      <c r="B73" s="26"/>
      <c r="C73" s="26"/>
      <c r="D73" s="26"/>
      <c r="E73" s="26"/>
      <c r="F73" s="26"/>
      <c r="G73" s="26"/>
      <c r="H73" s="26"/>
      <c r="I73" s="26"/>
      <c r="J73" s="26"/>
      <c r="K73" s="26"/>
      <c r="L73" s="26"/>
      <c r="M73" s="26"/>
      <c r="N73" s="26"/>
      <c r="O73" s="26"/>
      <c r="P73" s="26"/>
      <c r="Q73" s="26"/>
      <c r="R73" s="26"/>
      <c r="S73" s="26"/>
      <c r="T73" s="26"/>
      <c r="U73" s="26"/>
      <c r="V73" s="26"/>
      <c r="W73" s="26"/>
      <c r="X73" s="26"/>
      <c r="Y73" s="26"/>
      <c r="Z73" s="26"/>
    </row>
    <row r="74" spans="1:26" x14ac:dyDescent="0.2">
      <c r="A74" s="26"/>
      <c r="B74" s="26"/>
      <c r="C74" s="26"/>
      <c r="D74" s="26"/>
      <c r="E74" s="26"/>
      <c r="F74" s="26"/>
      <c r="G74" s="26"/>
      <c r="H74" s="26"/>
      <c r="I74" s="110" t="s">
        <v>112</v>
      </c>
      <c r="J74" s="26"/>
      <c r="K74" s="26"/>
      <c r="L74" s="26"/>
      <c r="M74" s="26"/>
      <c r="N74" s="26"/>
      <c r="O74" s="26"/>
      <c r="P74" s="26"/>
      <c r="Q74" s="26"/>
      <c r="R74" s="26"/>
      <c r="S74" s="26"/>
      <c r="T74" s="26"/>
      <c r="U74" s="26"/>
      <c r="V74" s="26"/>
      <c r="W74" s="26"/>
      <c r="X74" s="26"/>
      <c r="Y74" s="26"/>
      <c r="Z74" s="26"/>
    </row>
    <row r="75" spans="1:26" x14ac:dyDescent="0.2">
      <c r="A75" s="26"/>
      <c r="B75" s="26"/>
      <c r="C75" s="26"/>
      <c r="D75" s="26"/>
      <c r="E75" s="26"/>
      <c r="F75" s="26"/>
      <c r="G75" s="26"/>
      <c r="H75" s="26"/>
      <c r="I75" s="111"/>
      <c r="J75" s="26"/>
      <c r="K75" s="26"/>
      <c r="L75" s="26"/>
      <c r="M75" s="26"/>
      <c r="N75" s="26"/>
      <c r="O75" s="26"/>
      <c r="P75" s="26"/>
      <c r="Q75" s="26"/>
      <c r="R75" s="26"/>
      <c r="S75" s="26"/>
      <c r="T75" s="26"/>
      <c r="U75" s="26"/>
      <c r="V75" s="26"/>
      <c r="W75" s="26"/>
      <c r="X75" s="26"/>
      <c r="Y75" s="26"/>
      <c r="Z75" s="26"/>
    </row>
    <row r="76" spans="1:26" x14ac:dyDescent="0.2">
      <c r="A76" s="26"/>
      <c r="B76" s="26"/>
      <c r="C76" s="26"/>
      <c r="D76" s="26"/>
      <c r="E76" s="26"/>
      <c r="F76" s="26"/>
      <c r="G76" s="26"/>
      <c r="H76" s="26"/>
      <c r="I76" s="111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</row>
    <row r="77" spans="1:26" x14ac:dyDescent="0.2">
      <c r="A77" s="26"/>
      <c r="B77" s="26"/>
      <c r="C77" s="26"/>
      <c r="D77" s="26"/>
      <c r="E77" s="26"/>
      <c r="F77" s="26"/>
      <c r="G77" s="26"/>
      <c r="H77" s="26"/>
      <c r="I77" s="115" t="s">
        <v>114</v>
      </c>
      <c r="J77" s="26"/>
      <c r="K77" s="26"/>
      <c r="L77" s="26"/>
      <c r="M77" s="26"/>
      <c r="N77" s="26"/>
      <c r="O77" s="26"/>
      <c r="P77" s="26"/>
      <c r="Q77" s="26"/>
      <c r="R77" s="26"/>
      <c r="S77" s="26"/>
      <c r="T77" s="26"/>
      <c r="U77" s="26"/>
      <c r="V77" s="26"/>
      <c r="W77" s="26"/>
      <c r="X77" s="26"/>
      <c r="Y77" s="26"/>
      <c r="Z77" s="26"/>
    </row>
    <row r="78" spans="1:26" x14ac:dyDescent="0.2">
      <c r="A78" s="26"/>
      <c r="B78" s="26"/>
      <c r="C78" s="26"/>
      <c r="D78" s="26"/>
      <c r="E78" s="26"/>
      <c r="F78" s="26"/>
      <c r="G78" s="26"/>
      <c r="H78" s="26"/>
      <c r="I78" s="111" t="s">
        <v>116</v>
      </c>
      <c r="J78" s="26"/>
      <c r="K78" s="26"/>
      <c r="L78" s="26"/>
      <c r="M78" s="26"/>
      <c r="N78" s="26"/>
      <c r="O78" s="26"/>
      <c r="P78" s="26"/>
      <c r="Q78" s="26"/>
      <c r="R78" s="26"/>
      <c r="S78" s="26"/>
      <c r="T78" s="26"/>
      <c r="U78" s="26"/>
      <c r="V78" s="26"/>
      <c r="W78" s="26"/>
      <c r="X78" s="26"/>
      <c r="Y78" s="26"/>
      <c r="Z78" s="26"/>
    </row>
    <row r="79" spans="1:26" x14ac:dyDescent="0.2">
      <c r="A79" s="26"/>
      <c r="B79" s="26"/>
      <c r="C79" s="26"/>
      <c r="D79" s="26"/>
      <c r="E79" s="26"/>
      <c r="F79" s="26"/>
      <c r="G79" s="26"/>
      <c r="H79" s="26"/>
      <c r="I79" s="111" t="s">
        <v>118</v>
      </c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</row>
    <row r="80" spans="1:26" x14ac:dyDescent="0.2">
      <c r="A80" s="26"/>
      <c r="B80" s="26"/>
      <c r="C80" s="26"/>
      <c r="D80" s="26"/>
      <c r="E80" s="26"/>
      <c r="F80" s="26"/>
      <c r="G80" s="26"/>
      <c r="H80" s="26"/>
      <c r="I80" s="116" t="s">
        <v>121</v>
      </c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</row>
    <row r="81" spans="1:26" x14ac:dyDescent="0.2">
      <c r="A81" s="26"/>
      <c r="B81" s="26"/>
      <c r="C81" s="26"/>
      <c r="D81" s="26"/>
      <c r="E81" s="26"/>
      <c r="F81" s="26"/>
      <c r="G81" s="26"/>
      <c r="H81" s="26"/>
      <c r="I81" s="111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</row>
    <row r="82" spans="1:26" x14ac:dyDescent="0.2">
      <c r="A82" s="26"/>
      <c r="B82" s="26"/>
      <c r="C82" s="26"/>
      <c r="D82" s="26"/>
      <c r="E82" s="26"/>
      <c r="F82" s="26"/>
      <c r="G82" s="26"/>
      <c r="H82" s="26"/>
      <c r="I82" s="115" t="s">
        <v>125</v>
      </c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</row>
    <row r="83" spans="1:26" x14ac:dyDescent="0.2">
      <c r="A83" s="26"/>
      <c r="B83" s="26"/>
      <c r="C83" s="26"/>
      <c r="D83" s="26"/>
      <c r="E83" s="26"/>
      <c r="F83" s="26"/>
      <c r="G83" s="26"/>
      <c r="H83" s="26"/>
      <c r="I83" s="111" t="s">
        <v>128</v>
      </c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</row>
    <row r="84" spans="1:26" x14ac:dyDescent="0.2">
      <c r="A84" s="26"/>
      <c r="B84" s="26"/>
      <c r="C84" s="26"/>
      <c r="D84" s="26"/>
      <c r="E84" s="26"/>
      <c r="F84" s="26"/>
      <c r="G84" s="26"/>
      <c r="H84" s="26"/>
      <c r="I84" s="111" t="s">
        <v>130</v>
      </c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</row>
    <row r="85" spans="1:26" x14ac:dyDescent="0.2">
      <c r="A85" s="26"/>
      <c r="B85" s="26"/>
      <c r="C85" s="26"/>
      <c r="D85" s="26"/>
      <c r="E85" s="26"/>
      <c r="F85" s="26"/>
      <c r="G85" s="26"/>
      <c r="H85" s="26"/>
      <c r="I85" s="111" t="s">
        <v>131</v>
      </c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</row>
    <row r="86" spans="1:26" x14ac:dyDescent="0.2">
      <c r="A86" s="26"/>
      <c r="B86" s="26"/>
      <c r="C86" s="26"/>
      <c r="D86" s="26"/>
      <c r="E86" s="26"/>
      <c r="F86" s="26"/>
      <c r="G86" s="26"/>
      <c r="H86" s="26"/>
      <c r="I86" s="111" t="s">
        <v>132</v>
      </c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</row>
    <row r="87" spans="1:26" x14ac:dyDescent="0.2">
      <c r="A87" s="26"/>
      <c r="B87" s="26"/>
      <c r="C87" s="26"/>
      <c r="D87" s="26"/>
      <c r="E87" s="26"/>
      <c r="F87" s="26"/>
      <c r="G87" s="26"/>
      <c r="H87" s="26"/>
      <c r="I87" s="111" t="s">
        <v>135</v>
      </c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</row>
    <row r="88" spans="1:26" x14ac:dyDescent="0.2">
      <c r="A88" s="26"/>
      <c r="B88" s="26"/>
      <c r="C88" s="26"/>
      <c r="D88" s="26"/>
      <c r="E88" s="26"/>
      <c r="F88" s="26"/>
      <c r="G88" s="26"/>
      <c r="H88" s="26"/>
      <c r="I88" s="111" t="s">
        <v>138</v>
      </c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</row>
    <row r="89" spans="1:26" x14ac:dyDescent="0.2">
      <c r="A89" s="26"/>
      <c r="B89" s="26"/>
      <c r="C89" s="26"/>
      <c r="D89" s="26"/>
      <c r="E89" s="26"/>
      <c r="F89" s="26"/>
      <c r="G89" s="26"/>
      <c r="H89" s="26"/>
      <c r="I89" s="111" t="s">
        <v>140</v>
      </c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</row>
    <row r="90" spans="1:26" x14ac:dyDescent="0.2">
      <c r="A90" s="26"/>
      <c r="B90" s="26"/>
      <c r="C90" s="26"/>
      <c r="D90" s="26"/>
      <c r="E90" s="26"/>
      <c r="F90" s="26"/>
      <c r="G90" s="26"/>
      <c r="H90" s="26"/>
      <c r="I90" s="111" t="s">
        <v>143</v>
      </c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</row>
    <row r="91" spans="1:26" x14ac:dyDescent="0.2">
      <c r="A91" s="26"/>
      <c r="B91" s="26"/>
      <c r="C91" s="26"/>
      <c r="D91" s="26"/>
      <c r="E91" s="26"/>
      <c r="F91" s="26"/>
      <c r="G91" s="26"/>
      <c r="H91" s="26"/>
      <c r="I91" s="111" t="s">
        <v>145</v>
      </c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</row>
    <row r="92" spans="1:26" x14ac:dyDescent="0.2">
      <c r="A92" s="26"/>
      <c r="B92" s="26"/>
      <c r="C92" s="26"/>
      <c r="D92" s="26"/>
      <c r="E92" s="26"/>
      <c r="F92" s="26"/>
      <c r="G92" s="26"/>
      <c r="H92" s="26"/>
      <c r="I92" s="111" t="s">
        <v>146</v>
      </c>
      <c r="J92" s="26"/>
      <c r="K92" s="26"/>
      <c r="L92" s="26"/>
      <c r="M92" s="26"/>
      <c r="N92" s="26"/>
      <c r="O92" s="26"/>
      <c r="P92" s="26"/>
      <c r="Q92" s="26"/>
      <c r="R92" s="26"/>
      <c r="S92" s="26"/>
      <c r="T92" s="26"/>
      <c r="U92" s="26"/>
      <c r="V92" s="26"/>
      <c r="W92" s="26"/>
      <c r="X92" s="26"/>
      <c r="Y92" s="26"/>
      <c r="Z92" s="26"/>
    </row>
    <row r="93" spans="1:26" x14ac:dyDescent="0.2">
      <c r="A93" s="26"/>
      <c r="B93" s="26"/>
      <c r="C93" s="26"/>
      <c r="D93" s="26"/>
      <c r="E93" s="26"/>
      <c r="F93" s="26"/>
      <c r="G93" s="26"/>
      <c r="H93" s="26"/>
      <c r="I93" s="111"/>
      <c r="J93" s="26"/>
      <c r="K93" s="26"/>
      <c r="L93" s="26"/>
      <c r="M93" s="26"/>
      <c r="N93" s="26"/>
      <c r="O93" s="26"/>
      <c r="P93" s="26"/>
      <c r="Q93" s="26"/>
      <c r="R93" s="26"/>
      <c r="S93" s="26"/>
      <c r="T93" s="26"/>
      <c r="U93" s="26"/>
      <c r="V93" s="26"/>
      <c r="W93" s="26"/>
      <c r="X93" s="26"/>
      <c r="Y93" s="26"/>
      <c r="Z93" s="26"/>
    </row>
    <row r="94" spans="1:26" x14ac:dyDescent="0.2">
      <c r="A94" s="26"/>
      <c r="B94" s="26"/>
      <c r="C94" s="26"/>
      <c r="D94" s="26"/>
      <c r="E94" s="26"/>
      <c r="F94" s="26"/>
      <c r="G94" s="26"/>
      <c r="H94" s="26"/>
      <c r="I94" s="111" t="s">
        <v>148</v>
      </c>
      <c r="J94" s="26"/>
      <c r="K94" s="26"/>
      <c r="L94" s="26"/>
      <c r="M94" s="26"/>
      <c r="N94" s="26"/>
      <c r="O94" s="26"/>
      <c r="P94" s="26"/>
      <c r="Q94" s="26"/>
      <c r="R94" s="26"/>
      <c r="S94" s="26"/>
      <c r="T94" s="26"/>
      <c r="U94" s="26"/>
      <c r="V94" s="26"/>
      <c r="W94" s="26"/>
      <c r="X94" s="26"/>
      <c r="Y94" s="26"/>
      <c r="Z94" s="26"/>
    </row>
    <row r="95" spans="1:26" x14ac:dyDescent="0.2">
      <c r="A95" s="26"/>
      <c r="B95" s="26"/>
      <c r="C95" s="26"/>
      <c r="D95" s="26"/>
      <c r="E95" s="26"/>
      <c r="F95" s="26"/>
      <c r="G95" s="26"/>
      <c r="H95" s="26"/>
      <c r="I95" s="111" t="s">
        <v>150</v>
      </c>
      <c r="J95" s="26"/>
      <c r="K95" s="26"/>
      <c r="L95" s="26"/>
      <c r="M95" s="26"/>
      <c r="N95" s="26"/>
      <c r="O95" s="26"/>
      <c r="P95" s="26"/>
      <c r="Q95" s="26"/>
      <c r="R95" s="26"/>
      <c r="S95" s="26"/>
      <c r="T95" s="26"/>
      <c r="U95" s="26"/>
      <c r="V95" s="26"/>
      <c r="W95" s="26"/>
      <c r="X95" s="26"/>
      <c r="Y95" s="26"/>
      <c r="Z95" s="26"/>
    </row>
    <row r="96" spans="1:26" x14ac:dyDescent="0.2">
      <c r="A96" s="26"/>
      <c r="B96" s="26"/>
      <c r="C96" s="26"/>
      <c r="D96" s="26"/>
      <c r="E96" s="26"/>
      <c r="F96" s="26"/>
      <c r="G96" s="26"/>
      <c r="H96" s="26"/>
      <c r="I96" s="111"/>
      <c r="J96" s="26"/>
      <c r="K96" s="26"/>
      <c r="L96" s="26"/>
      <c r="M96" s="26"/>
      <c r="N96" s="26"/>
      <c r="O96" s="26"/>
      <c r="P96" s="26"/>
      <c r="Q96" s="26"/>
      <c r="R96" s="26"/>
      <c r="S96" s="26"/>
      <c r="T96" s="26"/>
      <c r="U96" s="26"/>
      <c r="V96" s="26"/>
      <c r="W96" s="26"/>
      <c r="X96" s="26"/>
      <c r="Y96" s="26"/>
      <c r="Z96" s="26"/>
    </row>
    <row r="97" spans="1:26" x14ac:dyDescent="0.2">
      <c r="A97" s="26"/>
      <c r="B97" s="26"/>
      <c r="C97" s="26"/>
      <c r="D97" s="26"/>
      <c r="E97" s="26"/>
      <c r="F97" s="26"/>
      <c r="G97" s="26"/>
      <c r="H97" s="26"/>
      <c r="I97" s="111"/>
      <c r="J97" s="26"/>
      <c r="K97" s="26"/>
      <c r="L97" s="26"/>
      <c r="M97" s="26"/>
      <c r="N97" s="26"/>
      <c r="O97" s="26"/>
      <c r="P97" s="26"/>
      <c r="Q97" s="26"/>
      <c r="R97" s="26"/>
      <c r="S97" s="26"/>
      <c r="T97" s="26"/>
      <c r="U97" s="26"/>
      <c r="V97" s="26"/>
      <c r="W97" s="26"/>
      <c r="X97" s="26"/>
      <c r="Y97" s="26"/>
      <c r="Z97" s="26"/>
    </row>
    <row r="98" spans="1:26" x14ac:dyDescent="0.2">
      <c r="A98" s="26"/>
      <c r="B98" s="26"/>
      <c r="C98" s="26"/>
      <c r="D98" s="26"/>
      <c r="E98" s="26"/>
      <c r="F98" s="26"/>
      <c r="G98" s="26"/>
      <c r="H98" s="26"/>
      <c r="I98" s="111"/>
      <c r="J98" s="26"/>
      <c r="K98" s="26"/>
      <c r="L98" s="26"/>
      <c r="M98" s="26"/>
      <c r="N98" s="26"/>
      <c r="O98" s="26"/>
      <c r="P98" s="26"/>
      <c r="Q98" s="26"/>
      <c r="R98" s="26"/>
      <c r="S98" s="26"/>
      <c r="T98" s="26"/>
      <c r="U98" s="26"/>
      <c r="V98" s="26"/>
      <c r="W98" s="26"/>
      <c r="X98" s="26"/>
      <c r="Y98" s="26"/>
      <c r="Z98" s="26"/>
    </row>
    <row r="99" spans="1:26" x14ac:dyDescent="0.2">
      <c r="A99" s="26"/>
      <c r="B99" s="26"/>
      <c r="C99" s="26"/>
      <c r="D99" s="26"/>
      <c r="E99" s="26"/>
      <c r="F99" s="26"/>
      <c r="G99" s="26"/>
      <c r="H99" s="26"/>
      <c r="I99" s="111"/>
      <c r="J99" s="26"/>
      <c r="K99" s="26"/>
      <c r="L99" s="26"/>
      <c r="M99" s="26"/>
      <c r="N99" s="26"/>
      <c r="O99" s="26"/>
      <c r="P99" s="26"/>
      <c r="Q99" s="26"/>
      <c r="R99" s="26"/>
      <c r="S99" s="26"/>
      <c r="T99" s="26"/>
      <c r="U99" s="26"/>
      <c r="V99" s="26"/>
      <c r="W99" s="26"/>
      <c r="X99" s="26"/>
      <c r="Y99" s="26"/>
      <c r="Z99" s="26"/>
    </row>
    <row r="100" spans="1:26" x14ac:dyDescent="0.2">
      <c r="A100" s="26"/>
      <c r="B100" s="26"/>
      <c r="C100" s="26"/>
      <c r="D100" s="26"/>
      <c r="E100" s="26"/>
      <c r="F100" s="26"/>
      <c r="G100" s="26"/>
      <c r="H100" s="26"/>
      <c r="I100" s="111"/>
      <c r="J100" s="26"/>
      <c r="K100" s="26"/>
      <c r="L100" s="26"/>
      <c r="M100" s="26"/>
      <c r="N100" s="26"/>
      <c r="O100" s="26"/>
      <c r="P100" s="26"/>
      <c r="Q100" s="26"/>
      <c r="R100" s="26"/>
      <c r="S100" s="26"/>
      <c r="T100" s="26"/>
      <c r="U100" s="26"/>
      <c r="V100" s="26"/>
      <c r="W100" s="26"/>
      <c r="X100" s="26"/>
      <c r="Y100" s="26"/>
      <c r="Z100" s="26"/>
    </row>
    <row r="101" spans="1:26" x14ac:dyDescent="0.2">
      <c r="A101" s="26"/>
      <c r="B101" s="26"/>
      <c r="C101" s="26"/>
      <c r="D101" s="26"/>
      <c r="E101" s="26"/>
      <c r="F101" s="26"/>
      <c r="G101" s="26"/>
      <c r="H101" s="26"/>
      <c r="I101" s="111" t="s">
        <v>154</v>
      </c>
      <c r="J101" s="26"/>
      <c r="K101" s="26"/>
      <c r="L101" s="26"/>
      <c r="M101" s="26"/>
      <c r="N101" s="26"/>
      <c r="O101" s="26"/>
      <c r="P101" s="26"/>
      <c r="Q101" s="26"/>
      <c r="R101" s="26"/>
      <c r="S101" s="26"/>
      <c r="T101" s="26"/>
      <c r="U101" s="26"/>
      <c r="V101" s="26"/>
      <c r="W101" s="26"/>
      <c r="X101" s="26"/>
      <c r="Y101" s="26"/>
      <c r="Z101" s="26"/>
    </row>
    <row r="102" spans="1:26" x14ac:dyDescent="0.2">
      <c r="A102" s="26"/>
      <c r="B102" s="26"/>
      <c r="C102" s="26"/>
      <c r="D102" s="26"/>
      <c r="E102" s="26"/>
      <c r="F102" s="26"/>
      <c r="G102" s="26"/>
      <c r="H102" s="26"/>
      <c r="I102" s="111" t="s">
        <v>155</v>
      </c>
      <c r="J102" s="26"/>
      <c r="K102" s="26"/>
      <c r="L102" s="26"/>
      <c r="M102" s="26"/>
      <c r="N102" s="26"/>
      <c r="O102" s="26"/>
      <c r="P102" s="26"/>
      <c r="Q102" s="26"/>
      <c r="R102" s="26"/>
      <c r="S102" s="26"/>
      <c r="T102" s="26"/>
      <c r="U102" s="26"/>
      <c r="V102" s="26"/>
      <c r="W102" s="26"/>
      <c r="X102" s="26"/>
      <c r="Y102" s="26"/>
      <c r="Z102" s="26"/>
    </row>
    <row r="103" spans="1:26" x14ac:dyDescent="0.2">
      <c r="A103" s="26"/>
      <c r="B103" s="26"/>
      <c r="C103" s="26"/>
      <c r="D103" s="26"/>
      <c r="E103" s="26"/>
      <c r="F103" s="26"/>
      <c r="G103" s="26"/>
      <c r="H103" s="26"/>
      <c r="I103" s="111" t="s">
        <v>156</v>
      </c>
      <c r="J103" s="26"/>
      <c r="K103" s="26"/>
      <c r="L103" s="26"/>
      <c r="M103" s="26"/>
      <c r="N103" s="26"/>
      <c r="O103" s="26"/>
      <c r="P103" s="26"/>
      <c r="Q103" s="26"/>
      <c r="R103" s="26"/>
      <c r="S103" s="26"/>
      <c r="T103" s="26"/>
      <c r="U103" s="26"/>
      <c r="V103" s="26"/>
      <c r="W103" s="26"/>
      <c r="X103" s="26"/>
      <c r="Y103" s="26"/>
      <c r="Z103" s="26"/>
    </row>
    <row r="104" spans="1:26" x14ac:dyDescent="0.2">
      <c r="A104" s="26"/>
      <c r="B104" s="26"/>
      <c r="C104" s="26"/>
      <c r="D104" s="26"/>
      <c r="E104" s="26"/>
      <c r="F104" s="26"/>
      <c r="G104" s="26"/>
      <c r="H104" s="26"/>
      <c r="I104" s="116" t="s">
        <v>157</v>
      </c>
      <c r="J104" s="26"/>
      <c r="K104" s="26"/>
      <c r="L104" s="26"/>
      <c r="M104" s="26"/>
      <c r="N104" s="26"/>
      <c r="O104" s="26"/>
      <c r="P104" s="26"/>
      <c r="Q104" s="26"/>
      <c r="R104" s="26"/>
      <c r="S104" s="26"/>
      <c r="T104" s="26"/>
      <c r="U104" s="26"/>
      <c r="V104" s="26"/>
      <c r="W104" s="26"/>
      <c r="X104" s="26"/>
      <c r="Y104" s="26"/>
      <c r="Z104" s="26"/>
    </row>
    <row r="105" spans="1:26" x14ac:dyDescent="0.2">
      <c r="A105" s="26"/>
      <c r="B105" s="26"/>
      <c r="C105" s="26"/>
      <c r="D105" s="26"/>
      <c r="E105" s="26"/>
      <c r="F105" s="26"/>
      <c r="G105" s="26"/>
      <c r="H105" s="26"/>
      <c r="I105" s="111"/>
      <c r="J105" s="26"/>
      <c r="K105" s="26"/>
      <c r="L105" s="26"/>
      <c r="M105" s="26"/>
      <c r="N105" s="26"/>
      <c r="O105" s="26"/>
      <c r="P105" s="26"/>
      <c r="Q105" s="26"/>
      <c r="R105" s="26"/>
      <c r="S105" s="26"/>
      <c r="T105" s="26"/>
      <c r="U105" s="26"/>
      <c r="V105" s="26"/>
      <c r="W105" s="26"/>
      <c r="X105" s="26"/>
      <c r="Y105" s="26"/>
      <c r="Z105" s="26"/>
    </row>
    <row r="106" spans="1:26" x14ac:dyDescent="0.2">
      <c r="A106" s="26"/>
      <c r="B106" s="26"/>
      <c r="C106" s="26"/>
      <c r="D106" s="26"/>
      <c r="E106" s="26"/>
      <c r="F106" s="26"/>
      <c r="G106" s="26"/>
      <c r="H106" s="26"/>
      <c r="I106" s="115" t="s">
        <v>158</v>
      </c>
      <c r="J106" s="26"/>
      <c r="K106" s="26"/>
      <c r="L106" s="26"/>
      <c r="M106" s="26"/>
      <c r="N106" s="26"/>
      <c r="O106" s="26"/>
      <c r="P106" s="26"/>
      <c r="Q106" s="26"/>
      <c r="R106" s="26"/>
      <c r="S106" s="26"/>
      <c r="T106" s="26"/>
      <c r="U106" s="26"/>
      <c r="V106" s="26"/>
      <c r="W106" s="26"/>
      <c r="X106" s="26"/>
      <c r="Y106" s="26"/>
      <c r="Z106" s="26"/>
    </row>
    <row r="107" spans="1:26" x14ac:dyDescent="0.2">
      <c r="A107" s="26"/>
      <c r="B107" s="26"/>
      <c r="C107" s="26"/>
      <c r="D107" s="26"/>
      <c r="E107" s="26"/>
      <c r="F107" s="26"/>
      <c r="G107" s="26"/>
      <c r="H107" s="26"/>
      <c r="I107" s="111" t="s">
        <v>160</v>
      </c>
      <c r="J107" s="26"/>
      <c r="K107" s="26"/>
      <c r="L107" s="26"/>
      <c r="M107" s="26"/>
      <c r="N107" s="26"/>
      <c r="O107" s="26"/>
      <c r="P107" s="26"/>
      <c r="Q107" s="26"/>
      <c r="R107" s="26"/>
      <c r="S107" s="26"/>
      <c r="T107" s="26"/>
      <c r="U107" s="26"/>
      <c r="V107" s="26"/>
      <c r="W107" s="26"/>
      <c r="X107" s="26"/>
      <c r="Y107" s="26"/>
      <c r="Z107" s="26"/>
    </row>
    <row r="108" spans="1:26" x14ac:dyDescent="0.2">
      <c r="A108" s="26"/>
      <c r="B108" s="26"/>
      <c r="C108" s="26"/>
      <c r="D108" s="26"/>
      <c r="E108" s="26"/>
      <c r="F108" s="26"/>
      <c r="G108" s="26"/>
      <c r="H108" s="26"/>
      <c r="I108" s="111" t="s">
        <v>161</v>
      </c>
      <c r="J108" s="26"/>
      <c r="K108" s="26"/>
      <c r="L108" s="26"/>
      <c r="M108" s="26"/>
      <c r="N108" s="26"/>
      <c r="O108" s="26"/>
      <c r="P108" s="26"/>
      <c r="Q108" s="26"/>
      <c r="R108" s="26"/>
      <c r="S108" s="26"/>
      <c r="T108" s="26"/>
      <c r="U108" s="26"/>
      <c r="V108" s="26"/>
      <c r="W108" s="26"/>
      <c r="X108" s="26"/>
      <c r="Y108" s="26"/>
      <c r="Z108" s="26"/>
    </row>
    <row r="109" spans="1:26" x14ac:dyDescent="0.2">
      <c r="A109" s="26"/>
      <c r="B109" s="26"/>
      <c r="C109" s="26"/>
      <c r="D109" s="26"/>
      <c r="E109" s="26"/>
      <c r="F109" s="26"/>
      <c r="G109" s="26"/>
      <c r="H109" s="26"/>
      <c r="I109" s="111" t="s">
        <v>162</v>
      </c>
      <c r="J109" s="26"/>
      <c r="K109" s="26"/>
      <c r="L109" s="26"/>
      <c r="M109" s="26"/>
      <c r="N109" s="26"/>
      <c r="O109" s="26"/>
      <c r="P109" s="26"/>
      <c r="Q109" s="26"/>
      <c r="R109" s="26"/>
      <c r="S109" s="26"/>
      <c r="T109" s="26"/>
      <c r="U109" s="26"/>
      <c r="V109" s="26"/>
      <c r="W109" s="26"/>
      <c r="X109" s="26"/>
      <c r="Y109" s="26"/>
      <c r="Z109" s="26"/>
    </row>
    <row r="110" spans="1:26" x14ac:dyDescent="0.2">
      <c r="A110" s="26"/>
      <c r="B110" s="26"/>
      <c r="C110" s="26"/>
      <c r="D110" s="26"/>
      <c r="E110" s="26"/>
      <c r="F110" s="26"/>
      <c r="G110" s="26"/>
      <c r="H110" s="26"/>
      <c r="I110" s="111" t="s">
        <v>163</v>
      </c>
      <c r="J110" s="26"/>
      <c r="K110" s="26"/>
      <c r="L110" s="26"/>
      <c r="M110" s="26"/>
      <c r="N110" s="26"/>
      <c r="O110" s="26"/>
      <c r="P110" s="26"/>
      <c r="Q110" s="26"/>
      <c r="R110" s="26"/>
      <c r="S110" s="26"/>
      <c r="T110" s="26"/>
      <c r="U110" s="26"/>
      <c r="V110" s="26"/>
      <c r="W110" s="26"/>
      <c r="X110" s="26"/>
      <c r="Y110" s="26"/>
      <c r="Z110" s="26"/>
    </row>
    <row r="111" spans="1:26" x14ac:dyDescent="0.2">
      <c r="A111" s="26"/>
      <c r="B111" s="26"/>
      <c r="C111" s="26"/>
      <c r="D111" s="26"/>
      <c r="E111" s="26"/>
      <c r="F111" s="26"/>
      <c r="G111" s="26"/>
      <c r="H111" s="26"/>
      <c r="I111" s="111" t="s">
        <v>165</v>
      </c>
      <c r="J111" s="26"/>
      <c r="K111" s="26"/>
      <c r="L111" s="26"/>
      <c r="M111" s="26"/>
      <c r="N111" s="26"/>
      <c r="O111" s="26"/>
      <c r="P111" s="26"/>
      <c r="Q111" s="26"/>
      <c r="R111" s="26"/>
      <c r="S111" s="26"/>
      <c r="T111" s="26"/>
      <c r="U111" s="26"/>
      <c r="V111" s="26"/>
      <c r="W111" s="26"/>
      <c r="X111" s="26"/>
      <c r="Y111" s="26"/>
      <c r="Z111" s="26"/>
    </row>
    <row r="112" spans="1:26" x14ac:dyDescent="0.2">
      <c r="A112" s="26"/>
      <c r="B112" s="26"/>
      <c r="C112" s="26"/>
      <c r="D112" s="26"/>
      <c r="E112" s="26"/>
      <c r="F112" s="26"/>
      <c r="G112" s="26"/>
      <c r="H112" s="26"/>
      <c r="I112" s="111" t="s">
        <v>167</v>
      </c>
      <c r="J112" s="26"/>
      <c r="K112" s="26"/>
      <c r="L112" s="26"/>
      <c r="M112" s="26"/>
      <c r="N112" s="26"/>
      <c r="O112" s="26"/>
      <c r="P112" s="26"/>
      <c r="Q112" s="26"/>
      <c r="R112" s="26"/>
      <c r="S112" s="26"/>
      <c r="T112" s="26"/>
      <c r="U112" s="26"/>
      <c r="V112" s="26"/>
      <c r="W112" s="26"/>
      <c r="X112" s="26"/>
      <c r="Y112" s="26"/>
      <c r="Z112" s="26"/>
    </row>
    <row r="113" spans="1:26" x14ac:dyDescent="0.2">
      <c r="A113" s="26"/>
      <c r="B113" s="26"/>
      <c r="C113" s="26"/>
      <c r="D113" s="26"/>
      <c r="E113" s="26"/>
      <c r="F113" s="26"/>
      <c r="G113" s="26"/>
      <c r="H113" s="26"/>
      <c r="I113" s="111" t="s">
        <v>169</v>
      </c>
      <c r="J113" s="26"/>
      <c r="K113" s="26"/>
      <c r="L113" s="26"/>
      <c r="M113" s="26"/>
      <c r="N113" s="26"/>
      <c r="O113" s="26"/>
      <c r="P113" s="26"/>
      <c r="Q113" s="26"/>
      <c r="R113" s="26"/>
      <c r="S113" s="26"/>
      <c r="T113" s="26"/>
      <c r="U113" s="26"/>
      <c r="V113" s="26"/>
      <c r="W113" s="26"/>
      <c r="X113" s="26"/>
      <c r="Y113" s="26"/>
      <c r="Z113" s="26"/>
    </row>
    <row r="114" spans="1:26" x14ac:dyDescent="0.2">
      <c r="A114" s="26"/>
      <c r="B114" s="26"/>
      <c r="C114" s="26"/>
      <c r="D114" s="26"/>
      <c r="E114" s="26"/>
      <c r="F114" s="26"/>
      <c r="G114" s="26"/>
      <c r="H114" s="26"/>
      <c r="I114" s="111" t="s">
        <v>171</v>
      </c>
      <c r="J114" s="26"/>
      <c r="K114" s="26"/>
      <c r="L114" s="26"/>
      <c r="M114" s="26"/>
      <c r="N114" s="26"/>
      <c r="O114" s="26"/>
      <c r="P114" s="26"/>
      <c r="Q114" s="26"/>
      <c r="R114" s="26"/>
      <c r="S114" s="26"/>
      <c r="T114" s="26"/>
      <c r="U114" s="26"/>
      <c r="V114" s="26"/>
      <c r="W114" s="26"/>
      <c r="X114" s="26"/>
      <c r="Y114" s="26"/>
      <c r="Z114" s="26"/>
    </row>
    <row r="115" spans="1:26" x14ac:dyDescent="0.2">
      <c r="A115" s="26"/>
      <c r="B115" s="26"/>
      <c r="C115" s="26"/>
      <c r="D115" s="26"/>
      <c r="E115" s="26"/>
      <c r="F115" s="26"/>
      <c r="G115" s="26"/>
      <c r="H115" s="26"/>
      <c r="I115" s="111" t="s">
        <v>173</v>
      </c>
      <c r="J115" s="26"/>
      <c r="K115" s="26"/>
      <c r="L115" s="26"/>
      <c r="M115" s="26"/>
      <c r="N115" s="26"/>
      <c r="O115" s="26"/>
      <c r="P115" s="26"/>
      <c r="Q115" s="26"/>
      <c r="R115" s="26"/>
      <c r="S115" s="26"/>
      <c r="T115" s="26"/>
      <c r="U115" s="26"/>
      <c r="V115" s="26"/>
      <c r="W115" s="26"/>
      <c r="X115" s="26"/>
      <c r="Y115" s="26"/>
      <c r="Z115" s="26"/>
    </row>
    <row r="116" spans="1:26" x14ac:dyDescent="0.2">
      <c r="A116" s="26"/>
      <c r="B116" s="26"/>
      <c r="C116" s="26"/>
      <c r="D116" s="26"/>
      <c r="E116" s="26"/>
      <c r="F116" s="26"/>
      <c r="G116" s="26"/>
      <c r="H116" s="26"/>
      <c r="I116" s="111" t="s">
        <v>175</v>
      </c>
      <c r="J116" s="26"/>
      <c r="K116" s="26"/>
      <c r="L116" s="26"/>
      <c r="M116" s="26"/>
      <c r="N116" s="26"/>
      <c r="O116" s="26"/>
      <c r="P116" s="26"/>
      <c r="Q116" s="26"/>
      <c r="R116" s="26"/>
      <c r="S116" s="26"/>
      <c r="T116" s="26"/>
      <c r="U116" s="26"/>
      <c r="V116" s="26"/>
      <c r="W116" s="26"/>
      <c r="X116" s="26"/>
      <c r="Y116" s="26"/>
      <c r="Z116" s="26"/>
    </row>
    <row r="117" spans="1:26" x14ac:dyDescent="0.2">
      <c r="A117" s="26"/>
      <c r="B117" s="26"/>
      <c r="C117" s="26"/>
      <c r="D117" s="26"/>
      <c r="E117" s="26"/>
      <c r="F117" s="26"/>
      <c r="G117" s="26"/>
      <c r="H117" s="26"/>
      <c r="I117" s="111"/>
      <c r="J117" s="26"/>
      <c r="K117" s="26"/>
      <c r="L117" s="26"/>
      <c r="M117" s="26"/>
      <c r="N117" s="26"/>
      <c r="O117" s="26"/>
      <c r="P117" s="26"/>
      <c r="Q117" s="26"/>
      <c r="R117" s="26"/>
      <c r="S117" s="26"/>
      <c r="T117" s="26"/>
      <c r="U117" s="26"/>
      <c r="V117" s="26"/>
      <c r="W117" s="26"/>
      <c r="X117" s="26"/>
      <c r="Y117" s="26"/>
      <c r="Z117" s="26"/>
    </row>
    <row r="118" spans="1:26" x14ac:dyDescent="0.2">
      <c r="A118" s="26"/>
      <c r="B118" s="26"/>
      <c r="C118" s="26"/>
      <c r="D118" s="26"/>
      <c r="E118" s="26"/>
      <c r="F118" s="26"/>
      <c r="G118" s="26"/>
      <c r="H118" s="26"/>
      <c r="I118" s="111"/>
      <c r="J118" s="26"/>
      <c r="K118" s="26"/>
      <c r="L118" s="26"/>
      <c r="M118" s="26"/>
      <c r="N118" s="26"/>
      <c r="O118" s="26"/>
      <c r="P118" s="26"/>
      <c r="Q118" s="26"/>
      <c r="R118" s="26"/>
      <c r="S118" s="26"/>
      <c r="T118" s="26"/>
      <c r="U118" s="26"/>
      <c r="V118" s="26"/>
      <c r="W118" s="26"/>
      <c r="X118" s="26"/>
      <c r="Y118" s="26"/>
      <c r="Z118" s="26"/>
    </row>
    <row r="119" spans="1:26" x14ac:dyDescent="0.2">
      <c r="A119" s="26"/>
      <c r="B119" s="26"/>
      <c r="C119" s="26"/>
      <c r="D119" s="26"/>
      <c r="E119" s="26"/>
      <c r="F119" s="26"/>
      <c r="G119" s="26"/>
      <c r="H119" s="26"/>
      <c r="I119" s="111"/>
      <c r="J119" s="26"/>
      <c r="K119" s="26"/>
      <c r="L119" s="26"/>
      <c r="M119" s="26"/>
      <c r="N119" s="26"/>
      <c r="O119" s="26"/>
      <c r="P119" s="26"/>
      <c r="Q119" s="26"/>
      <c r="R119" s="26"/>
      <c r="S119" s="26"/>
      <c r="T119" s="26"/>
      <c r="U119" s="26"/>
      <c r="V119" s="26"/>
      <c r="W119" s="26"/>
      <c r="X119" s="26"/>
      <c r="Y119" s="26"/>
      <c r="Z119" s="26"/>
    </row>
    <row r="120" spans="1:26" x14ac:dyDescent="0.2">
      <c r="A120" s="26"/>
      <c r="B120" s="26"/>
      <c r="C120" s="26"/>
      <c r="D120" s="26"/>
      <c r="E120" s="26"/>
      <c r="F120" s="26"/>
      <c r="G120" s="26"/>
      <c r="H120" s="26"/>
      <c r="I120" s="111"/>
      <c r="J120" s="26"/>
      <c r="K120" s="26"/>
      <c r="L120" s="26"/>
      <c r="M120" s="26"/>
      <c r="N120" s="26"/>
      <c r="O120" s="26"/>
      <c r="P120" s="26"/>
      <c r="Q120" s="26"/>
      <c r="R120" s="26"/>
      <c r="S120" s="26"/>
      <c r="T120" s="26"/>
      <c r="U120" s="26"/>
      <c r="V120" s="26"/>
      <c r="W120" s="26"/>
      <c r="X120" s="26"/>
      <c r="Y120" s="26"/>
      <c r="Z120" s="26"/>
    </row>
    <row r="121" spans="1:26" x14ac:dyDescent="0.2">
      <c r="A121" s="26"/>
      <c r="B121" s="26"/>
      <c r="C121" s="26"/>
      <c r="D121" s="26"/>
      <c r="E121" s="26"/>
      <c r="F121" s="26"/>
      <c r="G121" s="26"/>
      <c r="H121" s="26"/>
      <c r="I121" s="111"/>
      <c r="J121" s="26"/>
      <c r="K121" s="26"/>
      <c r="L121" s="26"/>
      <c r="M121" s="26"/>
      <c r="N121" s="26"/>
      <c r="O121" s="26"/>
      <c r="P121" s="26"/>
      <c r="Q121" s="26"/>
      <c r="R121" s="26"/>
      <c r="S121" s="26"/>
      <c r="T121" s="26"/>
      <c r="U121" s="26"/>
      <c r="V121" s="26"/>
      <c r="W121" s="26"/>
      <c r="X121" s="26"/>
      <c r="Y121" s="26"/>
      <c r="Z121" s="26"/>
    </row>
    <row r="122" spans="1:26" x14ac:dyDescent="0.2">
      <c r="A122" s="26"/>
      <c r="B122" s="26"/>
      <c r="C122" s="26"/>
      <c r="D122" s="26"/>
      <c r="E122" s="26"/>
      <c r="F122" s="26"/>
      <c r="G122" s="26"/>
      <c r="H122" s="26"/>
      <c r="I122" s="111" t="s">
        <v>154</v>
      </c>
      <c r="J122" s="26"/>
      <c r="K122" s="26"/>
      <c r="L122" s="26"/>
      <c r="M122" s="26"/>
      <c r="N122" s="26"/>
      <c r="O122" s="26"/>
      <c r="P122" s="26"/>
      <c r="Q122" s="26"/>
      <c r="R122" s="26"/>
      <c r="S122" s="26"/>
      <c r="T122" s="26"/>
      <c r="U122" s="26"/>
      <c r="V122" s="26"/>
      <c r="W122" s="26"/>
      <c r="X122" s="26"/>
      <c r="Y122" s="26"/>
      <c r="Z122" s="26"/>
    </row>
    <row r="123" spans="1:26" x14ac:dyDescent="0.2">
      <c r="A123" s="26"/>
      <c r="B123" s="26"/>
      <c r="C123" s="26"/>
      <c r="D123" s="26"/>
      <c r="E123" s="26"/>
      <c r="F123" s="26"/>
      <c r="G123" s="26"/>
      <c r="H123" s="26"/>
      <c r="I123" s="111" t="s">
        <v>156</v>
      </c>
      <c r="J123" s="26"/>
      <c r="K123" s="26"/>
      <c r="L123" s="26"/>
      <c r="M123" s="26"/>
      <c r="N123" s="26"/>
      <c r="O123" s="26"/>
      <c r="P123" s="26"/>
      <c r="Q123" s="26"/>
      <c r="R123" s="26"/>
      <c r="S123" s="26"/>
      <c r="T123" s="26"/>
      <c r="U123" s="26"/>
      <c r="V123" s="26"/>
      <c r="W123" s="26"/>
      <c r="X123" s="26"/>
      <c r="Y123" s="26"/>
      <c r="Z123" s="26"/>
    </row>
    <row r="124" spans="1:26" x14ac:dyDescent="0.2">
      <c r="A124" s="26"/>
      <c r="B124" s="26"/>
      <c r="C124" s="26"/>
      <c r="D124" s="26"/>
      <c r="E124" s="26"/>
      <c r="F124" s="26"/>
      <c r="G124" s="26"/>
      <c r="H124" s="26"/>
      <c r="I124" s="111" t="s">
        <v>184</v>
      </c>
      <c r="J124" s="26"/>
      <c r="K124" s="26"/>
      <c r="L124" s="26"/>
      <c r="M124" s="26"/>
      <c r="N124" s="26"/>
      <c r="O124" s="26"/>
      <c r="P124" s="26"/>
      <c r="Q124" s="26"/>
      <c r="R124" s="26"/>
      <c r="S124" s="26"/>
      <c r="T124" s="26"/>
      <c r="U124" s="26"/>
      <c r="V124" s="26"/>
      <c r="W124" s="26"/>
      <c r="X124" s="26"/>
      <c r="Y124" s="26"/>
      <c r="Z124" s="26"/>
    </row>
    <row r="125" spans="1:26" x14ac:dyDescent="0.2">
      <c r="A125" s="26"/>
      <c r="B125" s="26"/>
      <c r="C125" s="26"/>
      <c r="D125" s="26"/>
      <c r="E125" s="26"/>
      <c r="F125" s="26"/>
      <c r="G125" s="26"/>
      <c r="H125" s="26"/>
      <c r="I125" s="111" t="s">
        <v>186</v>
      </c>
      <c r="J125" s="26"/>
      <c r="K125" s="26"/>
      <c r="L125" s="26"/>
      <c r="M125" s="26"/>
      <c r="N125" s="26"/>
      <c r="O125" s="26"/>
      <c r="P125" s="26"/>
      <c r="Q125" s="26"/>
      <c r="R125" s="26"/>
      <c r="S125" s="26"/>
      <c r="T125" s="26"/>
      <c r="U125" s="26"/>
      <c r="V125" s="26"/>
      <c r="W125" s="26"/>
      <c r="X125" s="26"/>
      <c r="Y125" s="26"/>
      <c r="Z125" s="26"/>
    </row>
    <row r="126" spans="1:26" x14ac:dyDescent="0.2">
      <c r="A126" s="26"/>
      <c r="B126" s="26"/>
      <c r="C126" s="26"/>
      <c r="D126" s="26"/>
      <c r="E126" s="26"/>
      <c r="F126" s="26"/>
      <c r="G126" s="26"/>
      <c r="H126" s="26"/>
      <c r="I126" s="111"/>
      <c r="J126" s="26"/>
      <c r="K126" s="26"/>
      <c r="L126" s="26"/>
      <c r="M126" s="26"/>
      <c r="N126" s="26"/>
      <c r="O126" s="26"/>
      <c r="P126" s="26"/>
      <c r="Q126" s="26"/>
      <c r="R126" s="26"/>
      <c r="S126" s="26"/>
      <c r="T126" s="26"/>
      <c r="U126" s="26"/>
      <c r="V126" s="26"/>
      <c r="W126" s="26"/>
      <c r="X126" s="26"/>
      <c r="Y126" s="26"/>
      <c r="Z126" s="26"/>
    </row>
    <row r="127" spans="1:26" x14ac:dyDescent="0.2">
      <c r="A127" s="26"/>
      <c r="B127" s="26"/>
      <c r="C127" s="26"/>
      <c r="D127" s="26"/>
      <c r="E127" s="26"/>
      <c r="F127" s="26"/>
      <c r="G127" s="26"/>
      <c r="H127" s="26"/>
      <c r="I127" s="111" t="s">
        <v>188</v>
      </c>
      <c r="J127" s="26"/>
      <c r="K127" s="26"/>
      <c r="L127" s="26"/>
      <c r="M127" s="26"/>
      <c r="N127" s="26"/>
      <c r="O127" s="26"/>
      <c r="P127" s="26"/>
      <c r="Q127" s="26"/>
      <c r="R127" s="26"/>
      <c r="S127" s="26"/>
      <c r="T127" s="26"/>
      <c r="U127" s="26"/>
      <c r="V127" s="26"/>
      <c r="W127" s="26"/>
      <c r="X127" s="26"/>
      <c r="Y127" s="26"/>
      <c r="Z127" s="26"/>
    </row>
    <row r="128" spans="1:26" x14ac:dyDescent="0.2">
      <c r="A128" s="26"/>
      <c r="B128" s="26"/>
      <c r="C128" s="26"/>
      <c r="D128" s="26"/>
      <c r="E128" s="26"/>
      <c r="F128" s="26"/>
      <c r="G128" s="26"/>
      <c r="H128" s="26"/>
      <c r="I128" s="111" t="s">
        <v>190</v>
      </c>
      <c r="J128" s="26"/>
      <c r="K128" s="26"/>
      <c r="L128" s="26"/>
      <c r="M128" s="26"/>
      <c r="N128" s="26"/>
      <c r="O128" s="26"/>
      <c r="P128" s="26"/>
      <c r="Q128" s="26"/>
      <c r="R128" s="26"/>
      <c r="S128" s="26"/>
      <c r="T128" s="26"/>
      <c r="U128" s="26"/>
      <c r="V128" s="26"/>
      <c r="W128" s="26"/>
      <c r="X128" s="26"/>
      <c r="Y128" s="26"/>
      <c r="Z128" s="26"/>
    </row>
    <row r="129" spans="1:26" x14ac:dyDescent="0.2">
      <c r="A129" s="26"/>
      <c r="B129" s="26"/>
      <c r="C129" s="26"/>
      <c r="D129" s="26"/>
      <c r="E129" s="26"/>
      <c r="F129" s="26"/>
      <c r="G129" s="26"/>
      <c r="H129" s="26"/>
      <c r="I129" s="116" t="s">
        <v>192</v>
      </c>
      <c r="J129" s="26"/>
      <c r="K129" s="26"/>
      <c r="L129" s="26"/>
      <c r="M129" s="26"/>
      <c r="N129" s="26"/>
      <c r="O129" s="26"/>
      <c r="P129" s="26"/>
      <c r="Q129" s="26"/>
      <c r="R129" s="26"/>
      <c r="S129" s="26"/>
      <c r="T129" s="26"/>
      <c r="U129" s="26"/>
      <c r="V129" s="26"/>
      <c r="W129" s="26"/>
      <c r="X129" s="26"/>
      <c r="Y129" s="26"/>
      <c r="Z129" s="26"/>
    </row>
    <row r="130" spans="1:26" x14ac:dyDescent="0.2">
      <c r="A130" s="26"/>
      <c r="B130" s="26"/>
      <c r="C130" s="26"/>
      <c r="D130" s="26"/>
      <c r="E130" s="26"/>
      <c r="F130" s="26"/>
      <c r="G130" s="26"/>
      <c r="H130" s="26"/>
      <c r="I130" s="111"/>
      <c r="J130" s="26"/>
      <c r="K130" s="26"/>
      <c r="L130" s="26"/>
      <c r="M130" s="26"/>
      <c r="N130" s="26"/>
      <c r="O130" s="26"/>
      <c r="P130" s="26"/>
      <c r="Q130" s="26"/>
      <c r="R130" s="26"/>
      <c r="S130" s="26"/>
      <c r="T130" s="26"/>
      <c r="U130" s="26"/>
      <c r="V130" s="26"/>
      <c r="W130" s="26"/>
      <c r="X130" s="26"/>
      <c r="Y130" s="26"/>
      <c r="Z130" s="26"/>
    </row>
    <row r="131" spans="1:26" x14ac:dyDescent="0.2">
      <c r="A131" s="26"/>
      <c r="B131" s="26"/>
      <c r="C131" s="26"/>
      <c r="D131" s="26"/>
      <c r="E131" s="26"/>
      <c r="F131" s="26"/>
      <c r="G131" s="26"/>
      <c r="H131" s="26"/>
      <c r="I131" s="115" t="s">
        <v>193</v>
      </c>
      <c r="J131" s="26"/>
      <c r="K131" s="26"/>
      <c r="L131" s="26"/>
      <c r="M131" s="26"/>
      <c r="N131" s="26"/>
      <c r="O131" s="26"/>
      <c r="P131" s="26"/>
      <c r="Q131" s="26"/>
      <c r="R131" s="26"/>
      <c r="S131" s="26"/>
      <c r="T131" s="26"/>
      <c r="U131" s="26"/>
      <c r="V131" s="26"/>
      <c r="W131" s="26"/>
      <c r="X131" s="26"/>
      <c r="Y131" s="26"/>
      <c r="Z131" s="26"/>
    </row>
    <row r="132" spans="1:26" x14ac:dyDescent="0.2">
      <c r="A132" s="26"/>
      <c r="B132" s="26"/>
      <c r="C132" s="26"/>
      <c r="D132" s="26"/>
      <c r="E132" s="26"/>
      <c r="F132" s="26"/>
      <c r="G132" s="26"/>
      <c r="H132" s="26"/>
      <c r="I132" s="111" t="s">
        <v>194</v>
      </c>
      <c r="J132" s="26"/>
      <c r="K132" s="26"/>
      <c r="L132" s="26"/>
      <c r="M132" s="26"/>
      <c r="N132" s="26"/>
      <c r="O132" s="26"/>
      <c r="P132" s="26"/>
      <c r="Q132" s="26"/>
      <c r="R132" s="26"/>
      <c r="S132" s="26"/>
      <c r="T132" s="26"/>
      <c r="U132" s="26"/>
      <c r="V132" s="26"/>
      <c r="W132" s="26"/>
      <c r="X132" s="26"/>
      <c r="Y132" s="26"/>
      <c r="Z132" s="26"/>
    </row>
    <row r="133" spans="1:26" x14ac:dyDescent="0.2">
      <c r="A133" s="26"/>
      <c r="B133" s="26"/>
      <c r="C133" s="26"/>
      <c r="D133" s="26"/>
      <c r="E133" s="26"/>
      <c r="F133" s="26"/>
      <c r="G133" s="26"/>
      <c r="H133" s="26"/>
      <c r="I133" s="111" t="s">
        <v>195</v>
      </c>
      <c r="J133" s="26"/>
      <c r="K133" s="26"/>
      <c r="L133" s="26"/>
      <c r="M133" s="26"/>
      <c r="N133" s="26"/>
      <c r="O133" s="26"/>
      <c r="P133" s="26"/>
      <c r="Q133" s="26"/>
      <c r="R133" s="26"/>
      <c r="S133" s="26"/>
      <c r="T133" s="26"/>
      <c r="U133" s="26"/>
      <c r="V133" s="26"/>
      <c r="W133" s="26"/>
      <c r="X133" s="26"/>
      <c r="Y133" s="26"/>
      <c r="Z133" s="26"/>
    </row>
    <row r="134" spans="1:26" x14ac:dyDescent="0.2">
      <c r="A134" s="26"/>
      <c r="B134" s="26"/>
      <c r="C134" s="26"/>
      <c r="D134" s="26"/>
      <c r="E134" s="26"/>
      <c r="F134" s="26"/>
      <c r="G134" s="26"/>
      <c r="H134" s="26"/>
      <c r="I134" s="111" t="s">
        <v>196</v>
      </c>
      <c r="J134" s="26"/>
      <c r="K134" s="26"/>
      <c r="L134" s="26"/>
      <c r="M134" s="26"/>
      <c r="N134" s="26"/>
      <c r="O134" s="26"/>
      <c r="P134" s="26"/>
      <c r="Q134" s="26"/>
      <c r="R134" s="26"/>
      <c r="S134" s="26"/>
      <c r="T134" s="26"/>
      <c r="U134" s="26"/>
      <c r="V134" s="26"/>
      <c r="W134" s="26"/>
      <c r="X134" s="26"/>
      <c r="Y134" s="26"/>
      <c r="Z134" s="26"/>
    </row>
    <row r="135" spans="1:26" x14ac:dyDescent="0.2">
      <c r="A135" s="26"/>
      <c r="B135" s="26"/>
      <c r="C135" s="26"/>
      <c r="D135" s="26"/>
      <c r="E135" s="26"/>
      <c r="F135" s="26"/>
      <c r="G135" s="26"/>
      <c r="H135" s="26"/>
      <c r="I135" s="111" t="s">
        <v>197</v>
      </c>
      <c r="J135" s="26"/>
      <c r="K135" s="26"/>
      <c r="L135" s="26"/>
      <c r="M135" s="26"/>
      <c r="N135" s="26"/>
      <c r="O135" s="26"/>
      <c r="P135" s="26"/>
      <c r="Q135" s="26"/>
      <c r="R135" s="26"/>
      <c r="S135" s="26"/>
      <c r="T135" s="26"/>
      <c r="U135" s="26"/>
      <c r="V135" s="26"/>
      <c r="W135" s="26"/>
      <c r="X135" s="26"/>
      <c r="Y135" s="26"/>
      <c r="Z135" s="26"/>
    </row>
    <row r="136" spans="1:26" x14ac:dyDescent="0.2">
      <c r="A136" s="26"/>
      <c r="B136" s="26"/>
      <c r="C136" s="26"/>
      <c r="D136" s="26"/>
      <c r="E136" s="26"/>
      <c r="F136" s="26"/>
      <c r="G136" s="26"/>
      <c r="H136" s="26"/>
      <c r="I136" s="111" t="s">
        <v>198</v>
      </c>
      <c r="J136" s="26"/>
      <c r="K136" s="26"/>
      <c r="L136" s="26"/>
      <c r="M136" s="26"/>
      <c r="N136" s="26"/>
      <c r="O136" s="26"/>
      <c r="P136" s="26"/>
      <c r="Q136" s="26"/>
      <c r="R136" s="26"/>
      <c r="S136" s="26"/>
      <c r="T136" s="26"/>
      <c r="U136" s="26"/>
      <c r="V136" s="26"/>
      <c r="W136" s="26"/>
      <c r="X136" s="26"/>
      <c r="Y136" s="26"/>
      <c r="Z136" s="26"/>
    </row>
    <row r="137" spans="1:26" x14ac:dyDescent="0.2">
      <c r="A137" s="26"/>
      <c r="B137" s="26"/>
      <c r="C137" s="26"/>
      <c r="D137" s="26"/>
      <c r="E137" s="26"/>
      <c r="F137" s="26"/>
      <c r="G137" s="26"/>
      <c r="H137" s="26"/>
      <c r="I137" s="111"/>
      <c r="J137" s="26"/>
      <c r="K137" s="26"/>
      <c r="L137" s="26"/>
      <c r="M137" s="26"/>
      <c r="N137" s="26"/>
      <c r="O137" s="26"/>
      <c r="P137" s="26"/>
      <c r="Q137" s="26"/>
      <c r="R137" s="26"/>
      <c r="S137" s="26"/>
      <c r="T137" s="26"/>
      <c r="U137" s="26"/>
      <c r="V137" s="26"/>
      <c r="W137" s="26"/>
      <c r="X137" s="26"/>
      <c r="Y137" s="26"/>
      <c r="Z137" s="26"/>
    </row>
    <row r="138" spans="1:26" x14ac:dyDescent="0.2">
      <c r="A138" s="26"/>
      <c r="B138" s="26"/>
      <c r="C138" s="26"/>
      <c r="D138" s="26"/>
      <c r="E138" s="26"/>
      <c r="F138" s="26"/>
      <c r="G138" s="26"/>
      <c r="H138" s="26"/>
      <c r="I138" s="111"/>
      <c r="J138" s="26"/>
      <c r="K138" s="26"/>
      <c r="L138" s="26"/>
      <c r="M138" s="26"/>
      <c r="N138" s="26"/>
      <c r="O138" s="26"/>
      <c r="P138" s="26"/>
      <c r="Q138" s="26"/>
      <c r="R138" s="26"/>
      <c r="S138" s="26"/>
      <c r="T138" s="26"/>
      <c r="U138" s="26"/>
      <c r="V138" s="26"/>
      <c r="W138" s="26"/>
      <c r="X138" s="26"/>
      <c r="Y138" s="26"/>
      <c r="Z138" s="26"/>
    </row>
    <row r="139" spans="1:26" x14ac:dyDescent="0.2">
      <c r="A139" s="26"/>
      <c r="B139" s="26"/>
      <c r="C139" s="26"/>
      <c r="D139" s="26"/>
      <c r="E139" s="26"/>
      <c r="F139" s="26"/>
      <c r="G139" s="26"/>
      <c r="H139" s="26"/>
      <c r="I139" s="111" t="s">
        <v>154</v>
      </c>
      <c r="J139" s="26"/>
      <c r="K139" s="26"/>
      <c r="L139" s="26"/>
      <c r="M139" s="26"/>
      <c r="N139" s="26"/>
      <c r="O139" s="26"/>
      <c r="P139" s="26"/>
      <c r="Q139" s="26"/>
      <c r="R139" s="26"/>
      <c r="S139" s="26"/>
      <c r="T139" s="26"/>
      <c r="U139" s="26"/>
      <c r="V139" s="26"/>
      <c r="W139" s="26"/>
      <c r="X139" s="26"/>
      <c r="Y139" s="26"/>
      <c r="Z139" s="26"/>
    </row>
    <row r="140" spans="1:26" x14ac:dyDescent="0.2">
      <c r="A140" s="26"/>
      <c r="B140" s="26"/>
      <c r="C140" s="26"/>
      <c r="D140" s="26"/>
      <c r="E140" s="26"/>
      <c r="F140" s="26"/>
      <c r="G140" s="26"/>
      <c r="H140" s="26"/>
      <c r="I140" s="111" t="s">
        <v>199</v>
      </c>
      <c r="J140" s="26"/>
      <c r="K140" s="26"/>
      <c r="L140" s="26"/>
      <c r="M140" s="26"/>
      <c r="N140" s="26"/>
      <c r="O140" s="26"/>
      <c r="P140" s="26"/>
      <c r="Q140" s="26"/>
      <c r="R140" s="26"/>
      <c r="S140" s="26"/>
      <c r="T140" s="26"/>
      <c r="U140" s="26"/>
      <c r="V140" s="26"/>
      <c r="W140" s="26"/>
      <c r="X140" s="26"/>
      <c r="Y140" s="26"/>
      <c r="Z140" s="26"/>
    </row>
    <row r="141" spans="1:26" x14ac:dyDescent="0.2">
      <c r="A141" s="26"/>
      <c r="B141" s="26"/>
      <c r="C141" s="26"/>
      <c r="D141" s="26"/>
      <c r="E141" s="26"/>
      <c r="F141" s="26"/>
      <c r="G141" s="26"/>
      <c r="H141" s="26"/>
      <c r="I141" s="111" t="s">
        <v>211</v>
      </c>
      <c r="J141" s="26"/>
      <c r="K141" s="26"/>
      <c r="L141" s="26"/>
      <c r="M141" s="26"/>
      <c r="N141" s="26"/>
      <c r="O141" s="26"/>
      <c r="P141" s="26"/>
      <c r="Q141" s="26"/>
      <c r="R141" s="26"/>
      <c r="S141" s="26"/>
      <c r="T141" s="26"/>
      <c r="U141" s="26"/>
      <c r="V141" s="26"/>
      <c r="W141" s="26"/>
      <c r="X141" s="26"/>
      <c r="Y141" s="26"/>
      <c r="Z141" s="26"/>
    </row>
    <row r="142" spans="1:26" x14ac:dyDescent="0.2">
      <c r="A142" s="26"/>
      <c r="B142" s="26"/>
      <c r="C142" s="26"/>
      <c r="D142" s="26"/>
      <c r="E142" s="26"/>
      <c r="F142" s="26"/>
      <c r="G142" s="26"/>
      <c r="H142" s="26"/>
      <c r="I142" s="111" t="s">
        <v>212</v>
      </c>
      <c r="J142" s="26"/>
      <c r="K142" s="26"/>
      <c r="L142" s="26"/>
      <c r="M142" s="26"/>
      <c r="N142" s="26"/>
      <c r="O142" s="26"/>
      <c r="P142" s="26"/>
      <c r="Q142" s="26"/>
      <c r="R142" s="26"/>
      <c r="S142" s="26"/>
      <c r="T142" s="26"/>
      <c r="U142" s="26"/>
      <c r="V142" s="26"/>
      <c r="W142" s="26"/>
      <c r="X142" s="26"/>
      <c r="Y142" s="26"/>
      <c r="Z142" s="26"/>
    </row>
    <row r="143" spans="1:26" x14ac:dyDescent="0.2">
      <c r="A143" s="26"/>
      <c r="B143" s="26"/>
      <c r="C143" s="26"/>
      <c r="D143" s="26"/>
      <c r="E143" s="26"/>
      <c r="F143" s="26"/>
      <c r="G143" s="26"/>
      <c r="H143" s="26"/>
      <c r="I143" s="116"/>
      <c r="J143" s="26"/>
      <c r="K143" s="26"/>
      <c r="L143" s="26"/>
      <c r="M143" s="26"/>
      <c r="N143" s="26"/>
      <c r="O143" s="26"/>
      <c r="P143" s="26"/>
      <c r="Q143" s="26"/>
      <c r="R143" s="26"/>
      <c r="S143" s="26"/>
      <c r="T143" s="26"/>
      <c r="U143" s="26"/>
      <c r="V143" s="26"/>
      <c r="W143" s="26"/>
      <c r="X143" s="26"/>
      <c r="Y143" s="26"/>
      <c r="Z143" s="26"/>
    </row>
    <row r="144" spans="1:26" x14ac:dyDescent="0.2">
      <c r="A144" s="26"/>
      <c r="B144" s="26"/>
      <c r="C144" s="26"/>
      <c r="D144" s="26"/>
      <c r="E144" s="26"/>
      <c r="F144" s="26"/>
      <c r="G144" s="26"/>
      <c r="H144" s="26"/>
      <c r="I144" s="111"/>
      <c r="J144" s="26"/>
      <c r="K144" s="26"/>
      <c r="L144" s="26"/>
      <c r="M144" s="26"/>
      <c r="N144" s="26"/>
      <c r="O144" s="26"/>
      <c r="P144" s="26"/>
      <c r="Q144" s="26"/>
      <c r="R144" s="26"/>
      <c r="S144" s="26"/>
      <c r="T144" s="26"/>
      <c r="U144" s="26"/>
      <c r="V144" s="26"/>
      <c r="W144" s="26"/>
      <c r="X144" s="26"/>
      <c r="Y144" s="26"/>
      <c r="Z144" s="26"/>
    </row>
    <row r="145" spans="1:26" x14ac:dyDescent="0.2">
      <c r="A145" s="26"/>
      <c r="B145" s="26"/>
      <c r="C145" s="26"/>
      <c r="D145" s="26"/>
      <c r="E145" s="26"/>
      <c r="F145" s="26"/>
      <c r="G145" s="26"/>
      <c r="H145" s="26"/>
      <c r="I145" s="115" t="s">
        <v>214</v>
      </c>
      <c r="J145" s="26"/>
      <c r="K145" s="26"/>
      <c r="L145" s="26"/>
      <c r="M145" s="26"/>
      <c r="N145" s="26"/>
      <c r="O145" s="26"/>
      <c r="P145" s="26"/>
      <c r="Q145" s="26"/>
      <c r="R145" s="26"/>
      <c r="S145" s="26"/>
      <c r="T145" s="26"/>
      <c r="U145" s="26"/>
      <c r="V145" s="26"/>
      <c r="W145" s="26"/>
      <c r="X145" s="26"/>
      <c r="Y145" s="26"/>
      <c r="Z145" s="26"/>
    </row>
    <row r="146" spans="1:26" x14ac:dyDescent="0.2">
      <c r="A146" s="26"/>
      <c r="B146" s="26"/>
      <c r="C146" s="26"/>
      <c r="D146" s="26"/>
      <c r="E146" s="26"/>
      <c r="F146" s="26"/>
      <c r="G146" s="26"/>
      <c r="H146" s="26"/>
      <c r="I146" s="116" t="s">
        <v>215</v>
      </c>
      <c r="J146" s="26"/>
      <c r="K146" s="26"/>
      <c r="L146" s="26"/>
      <c r="M146" s="26"/>
      <c r="N146" s="26"/>
      <c r="O146" s="26"/>
      <c r="P146" s="26"/>
      <c r="Q146" s="26"/>
      <c r="R146" s="26"/>
      <c r="S146" s="26"/>
      <c r="T146" s="26"/>
      <c r="U146" s="26"/>
      <c r="V146" s="26"/>
      <c r="W146" s="26"/>
      <c r="X146" s="26"/>
      <c r="Y146" s="26"/>
      <c r="Z146" s="26"/>
    </row>
    <row r="147" spans="1:26" x14ac:dyDescent="0.2">
      <c r="A147" s="26"/>
      <c r="B147" s="26"/>
      <c r="C147" s="26"/>
      <c r="D147" s="26"/>
      <c r="E147" s="26"/>
      <c r="F147" s="26"/>
      <c r="G147" s="26"/>
      <c r="H147" s="26"/>
      <c r="I147" s="111"/>
      <c r="J147" s="26"/>
      <c r="K147" s="26"/>
      <c r="L147" s="26"/>
      <c r="M147" s="26"/>
      <c r="N147" s="26"/>
      <c r="O147" s="26"/>
      <c r="P147" s="26"/>
      <c r="Q147" s="26"/>
      <c r="R147" s="26"/>
      <c r="S147" s="26"/>
      <c r="T147" s="26"/>
      <c r="U147" s="26"/>
      <c r="V147" s="26"/>
      <c r="W147" s="26"/>
      <c r="X147" s="26"/>
      <c r="Y147" s="26"/>
      <c r="Z147" s="26"/>
    </row>
    <row r="148" spans="1:26" x14ac:dyDescent="0.2">
      <c r="A148" s="26"/>
      <c r="B148" s="26"/>
      <c r="C148" s="26"/>
      <c r="D148" s="26"/>
      <c r="E148" s="26"/>
      <c r="F148" s="26"/>
      <c r="G148" s="26"/>
      <c r="H148" s="26"/>
      <c r="I148" s="115" t="s">
        <v>216</v>
      </c>
      <c r="J148" s="26"/>
      <c r="K148" s="26"/>
      <c r="L148" s="26"/>
      <c r="M148" s="26"/>
      <c r="N148" s="26"/>
      <c r="O148" s="26"/>
      <c r="P148" s="26"/>
      <c r="Q148" s="26"/>
      <c r="R148" s="26"/>
      <c r="S148" s="26"/>
      <c r="T148" s="26"/>
      <c r="U148" s="26"/>
      <c r="V148" s="26"/>
      <c r="W148" s="26"/>
      <c r="X148" s="26"/>
      <c r="Y148" s="26"/>
      <c r="Z148" s="26"/>
    </row>
    <row r="149" spans="1:26" x14ac:dyDescent="0.2">
      <c r="A149" s="26"/>
      <c r="B149" s="26"/>
      <c r="C149" s="26"/>
      <c r="D149" s="26"/>
      <c r="E149" s="26"/>
      <c r="F149" s="26"/>
      <c r="G149" s="26"/>
      <c r="H149" s="26"/>
      <c r="I149" s="111" t="s">
        <v>217</v>
      </c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  <c r="V149" s="26"/>
      <c r="W149" s="26"/>
      <c r="X149" s="26"/>
      <c r="Y149" s="26"/>
      <c r="Z149" s="26"/>
    </row>
    <row r="150" spans="1:26" x14ac:dyDescent="0.2">
      <c r="A150" s="26"/>
      <c r="B150" s="26"/>
      <c r="C150" s="26"/>
      <c r="D150" s="26"/>
      <c r="E150" s="26"/>
      <c r="F150" s="26"/>
      <c r="G150" s="26"/>
      <c r="H150" s="26"/>
      <c r="I150" s="111" t="s">
        <v>218</v>
      </c>
      <c r="J150" s="26"/>
      <c r="K150" s="26"/>
      <c r="L150" s="26"/>
      <c r="M150" s="26"/>
      <c r="N150" s="26"/>
      <c r="O150" s="26"/>
      <c r="P150" s="26"/>
      <c r="Q150" s="26"/>
      <c r="R150" s="26"/>
      <c r="S150" s="26"/>
      <c r="T150" s="26"/>
      <c r="U150" s="26"/>
      <c r="V150" s="26"/>
      <c r="W150" s="26"/>
      <c r="X150" s="26"/>
      <c r="Y150" s="26"/>
      <c r="Z150" s="26"/>
    </row>
    <row r="151" spans="1:26" x14ac:dyDescent="0.2">
      <c r="A151" s="26"/>
      <c r="B151" s="26"/>
      <c r="C151" s="26"/>
      <c r="D151" s="26"/>
      <c r="E151" s="26"/>
      <c r="F151" s="26"/>
      <c r="G151" s="26"/>
      <c r="H151" s="26"/>
      <c r="I151" s="111" t="s">
        <v>219</v>
      </c>
      <c r="J151" s="26"/>
      <c r="K151" s="26"/>
      <c r="L151" s="26"/>
      <c r="M151" s="26"/>
      <c r="N151" s="26"/>
      <c r="O151" s="26"/>
      <c r="P151" s="26"/>
      <c r="Q151" s="26"/>
      <c r="R151" s="26"/>
      <c r="S151" s="26"/>
      <c r="T151" s="26"/>
      <c r="U151" s="26"/>
      <c r="V151" s="26"/>
      <c r="W151" s="26"/>
      <c r="X151" s="26"/>
      <c r="Y151" s="26"/>
      <c r="Z151" s="26"/>
    </row>
    <row r="152" spans="1:26" x14ac:dyDescent="0.2">
      <c r="A152" s="26"/>
      <c r="B152" s="26"/>
      <c r="C152" s="26"/>
      <c r="D152" s="26"/>
      <c r="E152" s="26"/>
      <c r="F152" s="26"/>
      <c r="G152" s="26"/>
      <c r="H152" s="26"/>
      <c r="I152" s="111" t="s">
        <v>220</v>
      </c>
      <c r="J152" s="26"/>
      <c r="K152" s="26"/>
      <c r="L152" s="26"/>
      <c r="M152" s="26"/>
      <c r="N152" s="26"/>
      <c r="O152" s="26"/>
      <c r="P152" s="26"/>
      <c r="Q152" s="26"/>
      <c r="R152" s="26"/>
      <c r="S152" s="26"/>
      <c r="T152" s="26"/>
      <c r="U152" s="26"/>
      <c r="V152" s="26"/>
      <c r="W152" s="26"/>
      <c r="X152" s="26"/>
      <c r="Y152" s="26"/>
      <c r="Z152" s="26"/>
    </row>
    <row r="153" spans="1:26" x14ac:dyDescent="0.2">
      <c r="A153" s="26"/>
      <c r="B153" s="26"/>
      <c r="C153" s="26"/>
      <c r="D153" s="26"/>
      <c r="E153" s="26"/>
      <c r="F153" s="26"/>
      <c r="G153" s="26"/>
      <c r="H153" s="26"/>
      <c r="I153" s="111" t="s">
        <v>221</v>
      </c>
      <c r="J153" s="26"/>
      <c r="K153" s="26"/>
      <c r="L153" s="26"/>
      <c r="M153" s="26"/>
      <c r="N153" s="26"/>
      <c r="O153" s="26"/>
      <c r="P153" s="26"/>
      <c r="Q153" s="26"/>
      <c r="R153" s="26"/>
      <c r="S153" s="26"/>
      <c r="T153" s="26"/>
      <c r="U153" s="26"/>
      <c r="V153" s="26"/>
      <c r="W153" s="26"/>
      <c r="X153" s="26"/>
      <c r="Y153" s="26"/>
      <c r="Z153" s="26"/>
    </row>
    <row r="154" spans="1:26" x14ac:dyDescent="0.2">
      <c r="A154" s="26"/>
      <c r="B154" s="26"/>
      <c r="C154" s="26"/>
      <c r="D154" s="26"/>
      <c r="E154" s="26"/>
      <c r="F154" s="26"/>
      <c r="G154" s="26"/>
      <c r="H154" s="26"/>
      <c r="I154" s="111" t="s">
        <v>222</v>
      </c>
      <c r="J154" s="26"/>
      <c r="K154" s="26"/>
      <c r="L154" s="26"/>
      <c r="M154" s="26"/>
      <c r="N154" s="26"/>
      <c r="O154" s="26"/>
      <c r="P154" s="26"/>
      <c r="Q154" s="26"/>
      <c r="R154" s="26"/>
      <c r="S154" s="26"/>
      <c r="T154" s="26"/>
      <c r="U154" s="26"/>
      <c r="V154" s="26"/>
      <c r="W154" s="26"/>
      <c r="X154" s="26"/>
      <c r="Y154" s="26"/>
      <c r="Z154" s="26"/>
    </row>
    <row r="155" spans="1:26" x14ac:dyDescent="0.2">
      <c r="A155" s="26"/>
      <c r="B155" s="26"/>
      <c r="C155" s="26"/>
      <c r="D155" s="26"/>
      <c r="E155" s="26"/>
      <c r="F155" s="26"/>
      <c r="G155" s="26"/>
      <c r="H155" s="26"/>
      <c r="I155" s="111"/>
      <c r="J155" s="26"/>
      <c r="K155" s="26"/>
      <c r="L155" s="26"/>
      <c r="M155" s="26"/>
      <c r="N155" s="26"/>
      <c r="O155" s="26"/>
      <c r="P155" s="26"/>
      <c r="Q155" s="26"/>
      <c r="R155" s="26"/>
      <c r="S155" s="26"/>
      <c r="T155" s="26"/>
      <c r="U155" s="26"/>
      <c r="V155" s="26"/>
      <c r="W155" s="26"/>
      <c r="X155" s="26"/>
      <c r="Y155" s="26"/>
      <c r="Z155" s="26"/>
    </row>
    <row r="156" spans="1:26" x14ac:dyDescent="0.2">
      <c r="A156" s="26"/>
      <c r="B156" s="26"/>
      <c r="C156" s="26"/>
      <c r="D156" s="26"/>
      <c r="E156" s="26"/>
      <c r="F156" s="26"/>
      <c r="G156" s="26"/>
      <c r="H156" s="26"/>
      <c r="I156" s="111"/>
      <c r="J156" s="26"/>
      <c r="K156" s="26"/>
      <c r="L156" s="26"/>
      <c r="M156" s="26"/>
      <c r="N156" s="26"/>
      <c r="O156" s="26"/>
      <c r="P156" s="26"/>
      <c r="Q156" s="26"/>
      <c r="R156" s="26"/>
      <c r="S156" s="26"/>
      <c r="T156" s="26"/>
      <c r="U156" s="26"/>
      <c r="V156" s="26"/>
      <c r="W156" s="26"/>
      <c r="X156" s="26"/>
      <c r="Y156" s="26"/>
      <c r="Z156" s="26"/>
    </row>
    <row r="157" spans="1:26" x14ac:dyDescent="0.2">
      <c r="A157" s="26"/>
      <c r="B157" s="26"/>
      <c r="C157" s="26"/>
      <c r="D157" s="26"/>
      <c r="E157" s="26"/>
      <c r="F157" s="26"/>
      <c r="G157" s="26"/>
      <c r="H157" s="26"/>
      <c r="I157" s="111"/>
      <c r="J157" s="26"/>
      <c r="K157" s="26"/>
      <c r="L157" s="26"/>
      <c r="M157" s="26"/>
      <c r="N157" s="26"/>
      <c r="O157" s="26"/>
      <c r="P157" s="26"/>
      <c r="Q157" s="26"/>
      <c r="R157" s="26"/>
      <c r="S157" s="26"/>
      <c r="T157" s="26"/>
      <c r="U157" s="26"/>
      <c r="V157" s="26"/>
      <c r="W157" s="26"/>
      <c r="X157" s="26"/>
      <c r="Y157" s="26"/>
      <c r="Z157" s="26"/>
    </row>
    <row r="158" spans="1:26" x14ac:dyDescent="0.2">
      <c r="A158" s="26"/>
      <c r="B158" s="26"/>
      <c r="C158" s="26"/>
      <c r="D158" s="26"/>
      <c r="E158" s="26"/>
      <c r="F158" s="26"/>
      <c r="G158" s="26"/>
      <c r="H158" s="26"/>
      <c r="I158" s="111" t="s">
        <v>154</v>
      </c>
      <c r="J158" s="26"/>
      <c r="K158" s="26"/>
      <c r="L158" s="26"/>
      <c r="M158" s="26"/>
      <c r="N158" s="26"/>
      <c r="O158" s="26"/>
      <c r="P158" s="26"/>
      <c r="Q158" s="26"/>
      <c r="R158" s="26"/>
      <c r="S158" s="26"/>
      <c r="T158" s="26"/>
      <c r="U158" s="26"/>
      <c r="V158" s="26"/>
      <c r="W158" s="26"/>
      <c r="X158" s="26"/>
      <c r="Y158" s="26"/>
      <c r="Z158" s="26"/>
    </row>
    <row r="159" spans="1:26" x14ac:dyDescent="0.2">
      <c r="A159" s="26"/>
      <c r="B159" s="26"/>
      <c r="C159" s="26"/>
      <c r="D159" s="26"/>
      <c r="E159" s="26"/>
      <c r="F159" s="26"/>
      <c r="G159" s="26"/>
      <c r="H159" s="26"/>
      <c r="I159" s="111" t="s">
        <v>157</v>
      </c>
      <c r="J159" s="26"/>
      <c r="K159" s="26"/>
      <c r="L159" s="26"/>
      <c r="M159" s="26"/>
      <c r="N159" s="26"/>
      <c r="O159" s="26"/>
      <c r="P159" s="26"/>
      <c r="Q159" s="26"/>
      <c r="R159" s="26"/>
      <c r="S159" s="26"/>
      <c r="T159" s="26"/>
      <c r="U159" s="26"/>
      <c r="V159" s="26"/>
      <c r="W159" s="26"/>
      <c r="X159" s="26"/>
      <c r="Y159" s="26"/>
      <c r="Z159" s="26"/>
    </row>
    <row r="160" spans="1:26" x14ac:dyDescent="0.2">
      <c r="A160" s="26"/>
      <c r="B160" s="26"/>
      <c r="C160" s="26"/>
      <c r="D160" s="26"/>
      <c r="E160" s="26"/>
      <c r="F160" s="26"/>
      <c r="G160" s="26"/>
      <c r="H160" s="26"/>
      <c r="I160" s="111" t="s">
        <v>223</v>
      </c>
      <c r="J160" s="26"/>
      <c r="K160" s="26"/>
      <c r="L160" s="26"/>
      <c r="M160" s="26"/>
      <c r="N160" s="26"/>
      <c r="O160" s="26"/>
      <c r="P160" s="26"/>
      <c r="Q160" s="26"/>
      <c r="R160" s="26"/>
      <c r="S160" s="26"/>
      <c r="T160" s="26"/>
      <c r="U160" s="26"/>
      <c r="V160" s="26"/>
      <c r="W160" s="26"/>
      <c r="X160" s="26"/>
      <c r="Y160" s="26"/>
      <c r="Z160" s="26"/>
    </row>
    <row r="161" spans="1:26" x14ac:dyDescent="0.2">
      <c r="A161" s="26"/>
      <c r="B161" s="26"/>
      <c r="C161" s="26"/>
      <c r="D161" s="26"/>
      <c r="E161" s="26"/>
      <c r="F161" s="26"/>
      <c r="G161" s="26"/>
      <c r="H161" s="26"/>
      <c r="I161" s="111" t="s">
        <v>224</v>
      </c>
      <c r="J161" s="26"/>
      <c r="K161" s="26"/>
      <c r="L161" s="26"/>
      <c r="M161" s="26"/>
      <c r="N161" s="26"/>
      <c r="O161" s="26"/>
      <c r="P161" s="26"/>
      <c r="Q161" s="26"/>
      <c r="R161" s="26"/>
      <c r="S161" s="26"/>
      <c r="T161" s="26"/>
      <c r="U161" s="26"/>
      <c r="V161" s="26"/>
      <c r="W161" s="26"/>
      <c r="X161" s="26"/>
      <c r="Y161" s="26"/>
      <c r="Z161" s="26"/>
    </row>
    <row r="162" spans="1:26" x14ac:dyDescent="0.2">
      <c r="A162" s="26"/>
      <c r="B162" s="26"/>
      <c r="C162" s="26"/>
      <c r="D162" s="26"/>
      <c r="E162" s="26"/>
      <c r="F162" s="26"/>
      <c r="G162" s="26"/>
      <c r="H162" s="26"/>
      <c r="I162" s="111"/>
      <c r="J162" s="26"/>
      <c r="K162" s="26"/>
      <c r="L162" s="26"/>
      <c r="M162" s="26"/>
      <c r="N162" s="26"/>
      <c r="O162" s="26"/>
      <c r="P162" s="26"/>
      <c r="Q162" s="26"/>
      <c r="R162" s="26"/>
      <c r="S162" s="26"/>
      <c r="T162" s="26"/>
      <c r="U162" s="26"/>
      <c r="V162" s="26"/>
      <c r="W162" s="26"/>
      <c r="X162" s="26"/>
      <c r="Y162" s="26"/>
      <c r="Z162" s="26"/>
    </row>
    <row r="163" spans="1:26" x14ac:dyDescent="0.2">
      <c r="A163" s="26"/>
      <c r="B163" s="26"/>
      <c r="C163" s="26"/>
      <c r="D163" s="26"/>
      <c r="E163" s="26"/>
      <c r="F163" s="26"/>
      <c r="G163" s="26"/>
      <c r="H163" s="26"/>
      <c r="I163" s="111"/>
      <c r="J163" s="26"/>
      <c r="K163" s="26"/>
      <c r="L163" s="26"/>
      <c r="M163" s="26"/>
      <c r="N163" s="26"/>
      <c r="O163" s="26"/>
      <c r="P163" s="26"/>
      <c r="Q163" s="26"/>
      <c r="R163" s="26"/>
      <c r="S163" s="26"/>
      <c r="T163" s="26"/>
      <c r="U163" s="26"/>
      <c r="V163" s="26"/>
      <c r="W163" s="26"/>
      <c r="X163" s="26"/>
      <c r="Y163" s="26"/>
      <c r="Z163" s="26"/>
    </row>
    <row r="164" spans="1:26" x14ac:dyDescent="0.2">
      <c r="A164" s="26"/>
      <c r="B164" s="26"/>
      <c r="C164" s="26"/>
      <c r="D164" s="26"/>
      <c r="E164" s="26"/>
      <c r="F164" s="26"/>
      <c r="G164" s="26"/>
      <c r="H164" s="26"/>
      <c r="I164" s="111"/>
      <c r="J164" s="26"/>
      <c r="K164" s="26"/>
      <c r="L164" s="26"/>
      <c r="M164" s="26"/>
      <c r="N164" s="26"/>
      <c r="O164" s="26"/>
      <c r="P164" s="26"/>
      <c r="Q164" s="26"/>
      <c r="R164" s="26"/>
      <c r="S164" s="26"/>
      <c r="T164" s="26"/>
      <c r="U164" s="26"/>
      <c r="V164" s="26"/>
      <c r="W164" s="26"/>
      <c r="X164" s="26"/>
      <c r="Y164" s="26"/>
      <c r="Z164" s="26"/>
    </row>
    <row r="165" spans="1:26" x14ac:dyDescent="0.2">
      <c r="A165" s="26"/>
      <c r="B165" s="26"/>
      <c r="C165" s="26"/>
      <c r="D165" s="26"/>
      <c r="E165" s="26"/>
      <c r="F165" s="26"/>
      <c r="G165" s="26"/>
      <c r="H165" s="26"/>
      <c r="I165" s="111"/>
      <c r="J165" s="26"/>
      <c r="K165" s="26"/>
      <c r="L165" s="26"/>
      <c r="M165" s="26"/>
      <c r="N165" s="26"/>
      <c r="O165" s="26"/>
      <c r="P165" s="26"/>
      <c r="Q165" s="26"/>
      <c r="R165" s="26"/>
      <c r="S165" s="26"/>
      <c r="T165" s="26"/>
      <c r="U165" s="26"/>
      <c r="V165" s="26"/>
      <c r="W165" s="26"/>
      <c r="X165" s="26"/>
      <c r="Y165" s="26"/>
      <c r="Z165" s="26"/>
    </row>
    <row r="166" spans="1:26" x14ac:dyDescent="0.2">
      <c r="A166" s="26"/>
      <c r="B166" s="26"/>
      <c r="C166" s="26"/>
      <c r="D166" s="26"/>
      <c r="E166" s="26"/>
      <c r="F166" s="26"/>
      <c r="G166" s="26"/>
      <c r="H166" s="26"/>
      <c r="I166" s="111"/>
      <c r="J166" s="26"/>
      <c r="K166" s="26"/>
      <c r="L166" s="26"/>
      <c r="M166" s="26"/>
      <c r="N166" s="26"/>
      <c r="O166" s="26"/>
      <c r="P166" s="26"/>
      <c r="Q166" s="26"/>
      <c r="R166" s="26"/>
      <c r="S166" s="26"/>
      <c r="T166" s="26"/>
      <c r="U166" s="26"/>
      <c r="V166" s="26"/>
      <c r="W166" s="26"/>
      <c r="X166" s="26"/>
      <c r="Y166" s="26"/>
      <c r="Z166" s="26"/>
    </row>
    <row r="167" spans="1:26" x14ac:dyDescent="0.2">
      <c r="A167" s="26"/>
      <c r="B167" s="26"/>
      <c r="C167" s="26"/>
      <c r="D167" s="26"/>
      <c r="E167" s="26"/>
      <c r="F167" s="26"/>
      <c r="G167" s="26"/>
      <c r="H167" s="26"/>
      <c r="I167" s="111"/>
      <c r="J167" s="26"/>
      <c r="K167" s="26"/>
      <c r="L167" s="26"/>
      <c r="M167" s="26"/>
      <c r="N167" s="26"/>
      <c r="O167" s="26"/>
      <c r="P167" s="26"/>
      <c r="Q167" s="26"/>
      <c r="R167" s="26"/>
      <c r="S167" s="26"/>
      <c r="T167" s="26"/>
      <c r="U167" s="26"/>
      <c r="V167" s="26"/>
      <c r="W167" s="26"/>
      <c r="X167" s="26"/>
      <c r="Y167" s="26"/>
      <c r="Z167" s="26"/>
    </row>
    <row r="168" spans="1:26" x14ac:dyDescent="0.2">
      <c r="A168" s="26"/>
      <c r="B168" s="26"/>
      <c r="C168" s="26"/>
      <c r="D168" s="26"/>
      <c r="E168" s="26"/>
      <c r="F168" s="26"/>
      <c r="G168" s="26"/>
      <c r="H168" s="26"/>
      <c r="I168" s="111"/>
      <c r="J168" s="26"/>
      <c r="K168" s="26"/>
      <c r="L168" s="26"/>
      <c r="M168" s="26"/>
      <c r="N168" s="26"/>
      <c r="O168" s="26"/>
      <c r="P168" s="26"/>
      <c r="Q168" s="26"/>
      <c r="R168" s="26"/>
      <c r="S168" s="26"/>
      <c r="T168" s="26"/>
      <c r="U168" s="26"/>
      <c r="V168" s="26"/>
      <c r="W168" s="26"/>
      <c r="X168" s="26"/>
      <c r="Y168" s="26"/>
      <c r="Z168" s="26"/>
    </row>
    <row r="169" spans="1:26" x14ac:dyDescent="0.2">
      <c r="A169" s="26"/>
      <c r="B169" s="26"/>
      <c r="C169" s="26"/>
      <c r="D169" s="26"/>
      <c r="E169" s="26"/>
      <c r="F169" s="26"/>
      <c r="G169" s="26"/>
      <c r="H169" s="26"/>
      <c r="I169" s="111"/>
      <c r="J169" s="26"/>
      <c r="K169" s="26"/>
      <c r="L169" s="26"/>
      <c r="M169" s="26"/>
      <c r="N169" s="26"/>
      <c r="O169" s="26"/>
      <c r="P169" s="26"/>
      <c r="Q169" s="26"/>
      <c r="R169" s="26"/>
      <c r="S169" s="26"/>
      <c r="T169" s="26"/>
      <c r="U169" s="26"/>
      <c r="V169" s="26"/>
      <c r="W169" s="26"/>
      <c r="X169" s="26"/>
      <c r="Y169" s="26"/>
      <c r="Z169" s="26"/>
    </row>
    <row r="170" spans="1:26" x14ac:dyDescent="0.2">
      <c r="A170" s="26"/>
      <c r="B170" s="26"/>
      <c r="C170" s="26"/>
      <c r="D170" s="26"/>
      <c r="E170" s="26"/>
      <c r="F170" s="26"/>
      <c r="G170" s="26"/>
      <c r="H170" s="26"/>
      <c r="I170" s="111"/>
      <c r="J170" s="26"/>
      <c r="K170" s="26"/>
      <c r="L170" s="26"/>
      <c r="M170" s="26"/>
      <c r="N170" s="26"/>
      <c r="O170" s="26"/>
      <c r="P170" s="26"/>
      <c r="Q170" s="26"/>
      <c r="R170" s="26"/>
      <c r="S170" s="26"/>
      <c r="T170" s="26"/>
      <c r="U170" s="26"/>
      <c r="V170" s="26"/>
      <c r="W170" s="26"/>
      <c r="X170" s="26"/>
      <c r="Y170" s="26"/>
      <c r="Z170" s="26"/>
    </row>
    <row r="171" spans="1:26" x14ac:dyDescent="0.2">
      <c r="A171" s="26"/>
      <c r="B171" s="26"/>
      <c r="C171" s="26"/>
      <c r="D171" s="26"/>
      <c r="E171" s="26"/>
      <c r="F171" s="26"/>
      <c r="G171" s="26"/>
      <c r="H171" s="26"/>
      <c r="I171" s="111"/>
      <c r="J171" s="26"/>
      <c r="K171" s="26"/>
      <c r="L171" s="26"/>
      <c r="M171" s="26"/>
      <c r="N171" s="26"/>
      <c r="O171" s="26"/>
      <c r="P171" s="26"/>
      <c r="Q171" s="26"/>
      <c r="R171" s="26"/>
      <c r="S171" s="26"/>
      <c r="T171" s="26"/>
      <c r="U171" s="26"/>
      <c r="V171" s="26"/>
      <c r="W171" s="26"/>
      <c r="X171" s="26"/>
      <c r="Y171" s="26"/>
      <c r="Z171" s="26"/>
    </row>
    <row r="172" spans="1:26" x14ac:dyDescent="0.2">
      <c r="A172" s="26"/>
      <c r="B172" s="26"/>
      <c r="C172" s="26"/>
      <c r="D172" s="26"/>
      <c r="E172" s="26"/>
      <c r="F172" s="26"/>
      <c r="G172" s="26"/>
      <c r="H172" s="26"/>
      <c r="I172" s="111"/>
      <c r="J172" s="26"/>
      <c r="K172" s="26"/>
      <c r="L172" s="26"/>
      <c r="M172" s="26"/>
      <c r="N172" s="26"/>
      <c r="O172" s="26"/>
      <c r="P172" s="26"/>
      <c r="Q172" s="26"/>
      <c r="R172" s="26"/>
      <c r="S172" s="26"/>
      <c r="T172" s="26"/>
      <c r="U172" s="26"/>
      <c r="V172" s="26"/>
      <c r="W172" s="26"/>
      <c r="X172" s="26"/>
      <c r="Y172" s="26"/>
      <c r="Z172" s="26"/>
    </row>
    <row r="173" spans="1:26" x14ac:dyDescent="0.2">
      <c r="A173" s="26"/>
      <c r="B173" s="26"/>
      <c r="C173" s="26"/>
      <c r="D173" s="26"/>
      <c r="E173" s="26"/>
      <c r="F173" s="26"/>
      <c r="G173" s="26"/>
      <c r="H173" s="26"/>
      <c r="I173" s="111"/>
      <c r="J173" s="26"/>
      <c r="K173" s="26"/>
      <c r="L173" s="26"/>
      <c r="M173" s="26"/>
      <c r="N173" s="26"/>
      <c r="O173" s="26"/>
      <c r="P173" s="26"/>
      <c r="Q173" s="26"/>
      <c r="R173" s="26"/>
      <c r="S173" s="26"/>
      <c r="T173" s="26"/>
      <c r="U173" s="26"/>
      <c r="V173" s="26"/>
      <c r="W173" s="26"/>
      <c r="X173" s="26"/>
      <c r="Y173" s="26"/>
      <c r="Z173" s="26"/>
    </row>
    <row r="174" spans="1:26" x14ac:dyDescent="0.2">
      <c r="A174" s="26"/>
      <c r="B174" s="26"/>
      <c r="C174" s="26"/>
      <c r="D174" s="26"/>
      <c r="E174" s="26"/>
      <c r="F174" s="26"/>
      <c r="G174" s="26"/>
      <c r="H174" s="26"/>
      <c r="I174" s="111"/>
      <c r="J174" s="26"/>
      <c r="K174" s="26"/>
      <c r="L174" s="26"/>
      <c r="M174" s="26"/>
      <c r="N174" s="26"/>
      <c r="O174" s="26"/>
      <c r="P174" s="26"/>
      <c r="Q174" s="26"/>
      <c r="R174" s="26"/>
      <c r="S174" s="26"/>
      <c r="T174" s="26"/>
      <c r="U174" s="26"/>
      <c r="V174" s="26"/>
      <c r="W174" s="26"/>
      <c r="X174" s="26"/>
      <c r="Y174" s="26"/>
      <c r="Z174" s="26"/>
    </row>
    <row r="175" spans="1:26" x14ac:dyDescent="0.2">
      <c r="A175" s="26"/>
      <c r="B175" s="26"/>
      <c r="C175" s="26"/>
      <c r="D175" s="26"/>
      <c r="E175" s="26"/>
      <c r="F175" s="26"/>
      <c r="G175" s="26"/>
      <c r="H175" s="26"/>
      <c r="I175" s="111"/>
      <c r="J175" s="26"/>
      <c r="K175" s="26"/>
      <c r="L175" s="26"/>
      <c r="M175" s="26"/>
      <c r="N175" s="26"/>
      <c r="O175" s="26"/>
      <c r="P175" s="26"/>
      <c r="Q175" s="26"/>
      <c r="R175" s="26"/>
      <c r="S175" s="26"/>
      <c r="T175" s="26"/>
      <c r="U175" s="26"/>
      <c r="V175" s="26"/>
      <c r="W175" s="26"/>
      <c r="X175" s="26"/>
      <c r="Y175" s="26"/>
      <c r="Z175" s="26"/>
    </row>
    <row r="176" spans="1:26" x14ac:dyDescent="0.2">
      <c r="A176" s="26"/>
      <c r="B176" s="26"/>
      <c r="C176" s="26"/>
      <c r="D176" s="26"/>
      <c r="E176" s="26"/>
      <c r="F176" s="26"/>
      <c r="G176" s="26"/>
      <c r="H176" s="26"/>
      <c r="I176" s="111"/>
      <c r="J176" s="26"/>
      <c r="K176" s="26"/>
      <c r="L176" s="26"/>
      <c r="M176" s="26"/>
      <c r="N176" s="26"/>
      <c r="O176" s="26"/>
      <c r="P176" s="26"/>
      <c r="Q176" s="26"/>
      <c r="R176" s="26"/>
      <c r="S176" s="26"/>
      <c r="T176" s="26"/>
      <c r="U176" s="26"/>
      <c r="V176" s="26"/>
      <c r="W176" s="26"/>
      <c r="X176" s="26"/>
      <c r="Y176" s="26"/>
      <c r="Z176" s="26"/>
    </row>
    <row r="177" spans="1:26" x14ac:dyDescent="0.2">
      <c r="A177" s="26"/>
      <c r="B177" s="26"/>
      <c r="C177" s="26"/>
      <c r="D177" s="26"/>
      <c r="E177" s="26"/>
      <c r="F177" s="26"/>
      <c r="G177" s="26"/>
      <c r="H177" s="26"/>
      <c r="I177" s="111"/>
      <c r="J177" s="26"/>
      <c r="K177" s="26"/>
      <c r="L177" s="26"/>
      <c r="M177" s="26"/>
      <c r="N177" s="26"/>
      <c r="O177" s="26"/>
      <c r="P177" s="26"/>
      <c r="Q177" s="26"/>
      <c r="R177" s="26"/>
      <c r="S177" s="26"/>
      <c r="T177" s="26"/>
      <c r="U177" s="26"/>
      <c r="V177" s="26"/>
      <c r="W177" s="26"/>
      <c r="X177" s="26"/>
      <c r="Y177" s="26"/>
      <c r="Z177" s="26"/>
    </row>
    <row r="178" spans="1:26" x14ac:dyDescent="0.2">
      <c r="A178" s="26"/>
      <c r="B178" s="26"/>
      <c r="C178" s="26"/>
      <c r="D178" s="26"/>
      <c r="E178" s="26"/>
      <c r="F178" s="26"/>
      <c r="G178" s="26"/>
      <c r="H178" s="26"/>
      <c r="I178" s="111"/>
      <c r="J178" s="26"/>
      <c r="K178" s="26"/>
      <c r="L178" s="26"/>
      <c r="M178" s="26"/>
      <c r="N178" s="26"/>
      <c r="O178" s="26"/>
      <c r="P178" s="26"/>
      <c r="Q178" s="26"/>
      <c r="R178" s="26"/>
      <c r="S178" s="26"/>
      <c r="T178" s="26"/>
      <c r="U178" s="26"/>
      <c r="V178" s="26"/>
      <c r="W178" s="26"/>
      <c r="X178" s="26"/>
      <c r="Y178" s="26"/>
      <c r="Z178" s="26"/>
    </row>
    <row r="179" spans="1:26" x14ac:dyDescent="0.2">
      <c r="A179" s="26"/>
      <c r="B179" s="26"/>
      <c r="C179" s="26"/>
      <c r="D179" s="26"/>
      <c r="E179" s="26"/>
      <c r="F179" s="26"/>
      <c r="G179" s="26"/>
      <c r="H179" s="26"/>
      <c r="I179" s="111"/>
      <c r="J179" s="26"/>
      <c r="K179" s="26"/>
      <c r="L179" s="26"/>
      <c r="M179" s="26"/>
      <c r="N179" s="26"/>
      <c r="O179" s="26"/>
      <c r="P179" s="26"/>
      <c r="Q179" s="26"/>
      <c r="R179" s="26"/>
      <c r="S179" s="26"/>
      <c r="T179" s="26"/>
      <c r="U179" s="26"/>
      <c r="V179" s="26"/>
      <c r="W179" s="26"/>
      <c r="X179" s="26"/>
      <c r="Y179" s="26"/>
      <c r="Z179" s="26"/>
    </row>
    <row r="180" spans="1:26" x14ac:dyDescent="0.2">
      <c r="A180" s="26"/>
      <c r="B180" s="26"/>
      <c r="C180" s="26"/>
      <c r="D180" s="26"/>
      <c r="E180" s="26"/>
      <c r="F180" s="26"/>
      <c r="G180" s="26"/>
      <c r="H180" s="26"/>
      <c r="I180" s="111"/>
      <c r="J180" s="26"/>
      <c r="K180" s="26"/>
      <c r="L180" s="26"/>
      <c r="M180" s="26"/>
      <c r="N180" s="26"/>
      <c r="O180" s="26"/>
      <c r="P180" s="26"/>
      <c r="Q180" s="26"/>
      <c r="R180" s="26"/>
      <c r="S180" s="26"/>
      <c r="T180" s="26"/>
      <c r="U180" s="26"/>
      <c r="V180" s="26"/>
      <c r="W180" s="26"/>
      <c r="X180" s="26"/>
      <c r="Y180" s="26"/>
      <c r="Z180" s="26"/>
    </row>
    <row r="181" spans="1:26" x14ac:dyDescent="0.2">
      <c r="A181" s="26"/>
      <c r="B181" s="26"/>
      <c r="C181" s="26"/>
      <c r="D181" s="26"/>
      <c r="E181" s="26"/>
      <c r="F181" s="26"/>
      <c r="G181" s="26"/>
      <c r="H181" s="26"/>
      <c r="I181" s="111"/>
      <c r="J181" s="26"/>
      <c r="K181" s="26"/>
      <c r="L181" s="26"/>
      <c r="M181" s="26"/>
      <c r="N181" s="26"/>
      <c r="O181" s="26"/>
      <c r="P181" s="26"/>
      <c r="Q181" s="26"/>
      <c r="R181" s="26"/>
      <c r="S181" s="26"/>
      <c r="T181" s="26"/>
      <c r="U181" s="26"/>
      <c r="V181" s="26"/>
      <c r="W181" s="26"/>
      <c r="X181" s="26"/>
      <c r="Y181" s="26"/>
      <c r="Z181" s="26"/>
    </row>
    <row r="182" spans="1:26" x14ac:dyDescent="0.2">
      <c r="A182" s="26"/>
      <c r="B182" s="26"/>
      <c r="C182" s="26"/>
      <c r="D182" s="26"/>
      <c r="E182" s="26"/>
      <c r="F182" s="26"/>
      <c r="G182" s="26"/>
      <c r="H182" s="26"/>
      <c r="I182" s="111"/>
      <c r="J182" s="26"/>
      <c r="K182" s="26"/>
      <c r="L182" s="26"/>
      <c r="M182" s="26"/>
      <c r="N182" s="26"/>
      <c r="O182" s="26"/>
      <c r="P182" s="26"/>
      <c r="Q182" s="26"/>
      <c r="R182" s="26"/>
      <c r="S182" s="26"/>
      <c r="T182" s="26"/>
      <c r="U182" s="26"/>
      <c r="V182" s="26"/>
      <c r="W182" s="26"/>
      <c r="X182" s="26"/>
      <c r="Y182" s="26"/>
      <c r="Z182" s="26"/>
    </row>
    <row r="183" spans="1:26" x14ac:dyDescent="0.2">
      <c r="A183" s="26"/>
      <c r="B183" s="26"/>
      <c r="C183" s="26"/>
      <c r="D183" s="26"/>
      <c r="E183" s="26"/>
      <c r="F183" s="26"/>
      <c r="G183" s="26"/>
      <c r="H183" s="26"/>
      <c r="I183" s="111"/>
      <c r="J183" s="26"/>
      <c r="K183" s="26"/>
      <c r="L183" s="26"/>
      <c r="M183" s="26"/>
      <c r="N183" s="26"/>
      <c r="O183" s="26"/>
      <c r="P183" s="26"/>
      <c r="Q183" s="26"/>
      <c r="R183" s="26"/>
      <c r="S183" s="26"/>
      <c r="T183" s="26"/>
      <c r="U183" s="26"/>
      <c r="V183" s="26"/>
      <c r="W183" s="26"/>
      <c r="X183" s="26"/>
      <c r="Y183" s="26"/>
      <c r="Z183" s="26"/>
    </row>
    <row r="184" spans="1:26" x14ac:dyDescent="0.2">
      <c r="A184" s="26"/>
      <c r="B184" s="26"/>
      <c r="C184" s="26"/>
      <c r="D184" s="26"/>
      <c r="E184" s="26"/>
      <c r="F184" s="26"/>
      <c r="G184" s="26"/>
      <c r="H184" s="26"/>
      <c r="I184" s="111"/>
      <c r="J184" s="26"/>
      <c r="K184" s="26"/>
      <c r="L184" s="26"/>
      <c r="M184" s="26"/>
      <c r="N184" s="26"/>
      <c r="O184" s="26"/>
      <c r="P184" s="26"/>
      <c r="Q184" s="26"/>
      <c r="R184" s="26"/>
      <c r="S184" s="26"/>
      <c r="T184" s="26"/>
      <c r="U184" s="26"/>
      <c r="V184" s="26"/>
      <c r="W184" s="26"/>
      <c r="X184" s="26"/>
      <c r="Y184" s="26"/>
      <c r="Z184" s="26"/>
    </row>
    <row r="185" spans="1:26" x14ac:dyDescent="0.2">
      <c r="A185" s="26"/>
      <c r="B185" s="26"/>
      <c r="C185" s="26"/>
      <c r="D185" s="26"/>
      <c r="E185" s="26"/>
      <c r="F185" s="26"/>
      <c r="G185" s="26"/>
      <c r="H185" s="26"/>
      <c r="I185" s="111"/>
      <c r="J185" s="26"/>
      <c r="K185" s="26"/>
      <c r="L185" s="26"/>
      <c r="M185" s="26"/>
      <c r="N185" s="26"/>
      <c r="O185" s="26"/>
      <c r="P185" s="26"/>
      <c r="Q185" s="26"/>
      <c r="R185" s="26"/>
      <c r="S185" s="26"/>
      <c r="T185" s="26"/>
      <c r="U185" s="26"/>
      <c r="V185" s="26"/>
      <c r="W185" s="26"/>
      <c r="X185" s="26"/>
      <c r="Y185" s="26"/>
      <c r="Z185" s="26"/>
    </row>
    <row r="186" spans="1:26" x14ac:dyDescent="0.2">
      <c r="A186" s="26"/>
      <c r="B186" s="26"/>
      <c r="C186" s="26"/>
      <c r="D186" s="26"/>
      <c r="E186" s="26"/>
      <c r="F186" s="26"/>
      <c r="G186" s="26"/>
      <c r="H186" s="26"/>
      <c r="I186" s="111"/>
      <c r="J186" s="26"/>
      <c r="K186" s="26"/>
      <c r="L186" s="26"/>
      <c r="M186" s="26"/>
      <c r="N186" s="26"/>
      <c r="O186" s="26"/>
      <c r="P186" s="26"/>
      <c r="Q186" s="26"/>
      <c r="R186" s="26"/>
      <c r="S186" s="26"/>
      <c r="T186" s="26"/>
      <c r="U186" s="26"/>
      <c r="V186" s="26"/>
      <c r="W186" s="26"/>
      <c r="X186" s="26"/>
      <c r="Y186" s="26"/>
      <c r="Z186" s="26"/>
    </row>
    <row r="187" spans="1:26" x14ac:dyDescent="0.2">
      <c r="A187" s="26"/>
      <c r="B187" s="26"/>
      <c r="C187" s="26"/>
      <c r="D187" s="26"/>
      <c r="E187" s="26"/>
      <c r="F187" s="26"/>
      <c r="G187" s="26"/>
      <c r="H187" s="26"/>
      <c r="I187" s="111"/>
      <c r="J187" s="26"/>
      <c r="K187" s="26"/>
      <c r="L187" s="26"/>
      <c r="M187" s="26"/>
      <c r="N187" s="26"/>
      <c r="O187" s="26"/>
      <c r="P187" s="26"/>
      <c r="Q187" s="26"/>
      <c r="R187" s="26"/>
      <c r="S187" s="26"/>
      <c r="T187" s="26"/>
      <c r="U187" s="26"/>
      <c r="V187" s="26"/>
      <c r="W187" s="26"/>
      <c r="X187" s="26"/>
      <c r="Y187" s="26"/>
      <c r="Z187" s="26"/>
    </row>
    <row r="188" spans="1:26" x14ac:dyDescent="0.2">
      <c r="A188" s="26"/>
      <c r="B188" s="26"/>
      <c r="C188" s="26"/>
      <c r="D188" s="26"/>
      <c r="E188" s="26"/>
      <c r="F188" s="26"/>
      <c r="G188" s="26"/>
      <c r="H188" s="26"/>
      <c r="I188" s="111"/>
      <c r="J188" s="26"/>
      <c r="K188" s="26"/>
      <c r="L188" s="26"/>
      <c r="M188" s="26"/>
      <c r="N188" s="26"/>
      <c r="O188" s="26"/>
      <c r="P188" s="26"/>
      <c r="Q188" s="26"/>
      <c r="R188" s="26"/>
      <c r="S188" s="26"/>
      <c r="T188" s="26"/>
      <c r="U188" s="26"/>
      <c r="V188" s="26"/>
      <c r="W188" s="26"/>
      <c r="X188" s="26"/>
      <c r="Y188" s="26"/>
      <c r="Z188" s="26"/>
    </row>
    <row r="189" spans="1:26" x14ac:dyDescent="0.2">
      <c r="A189" s="26"/>
      <c r="B189" s="26"/>
      <c r="C189" s="26"/>
      <c r="D189" s="26"/>
      <c r="E189" s="26"/>
      <c r="F189" s="26"/>
      <c r="G189" s="26"/>
      <c r="H189" s="26"/>
      <c r="I189" s="111"/>
      <c r="J189" s="26"/>
      <c r="K189" s="26"/>
      <c r="L189" s="26"/>
      <c r="M189" s="26"/>
      <c r="N189" s="26"/>
      <c r="O189" s="26"/>
      <c r="P189" s="26"/>
      <c r="Q189" s="26"/>
      <c r="R189" s="26"/>
      <c r="S189" s="26"/>
      <c r="T189" s="26"/>
      <c r="U189" s="26"/>
      <c r="V189" s="26"/>
      <c r="W189" s="26"/>
      <c r="X189" s="26"/>
      <c r="Y189" s="26"/>
      <c r="Z189" s="26"/>
    </row>
    <row r="190" spans="1:26" x14ac:dyDescent="0.2">
      <c r="A190" s="26"/>
      <c r="B190" s="26"/>
      <c r="C190" s="26"/>
      <c r="D190" s="26"/>
      <c r="E190" s="26"/>
      <c r="F190" s="26"/>
      <c r="G190" s="26"/>
      <c r="H190" s="26"/>
      <c r="I190" s="111"/>
      <c r="J190" s="26"/>
      <c r="K190" s="26"/>
      <c r="L190" s="26"/>
      <c r="M190" s="26"/>
      <c r="N190" s="26"/>
      <c r="O190" s="26"/>
      <c r="P190" s="26"/>
      <c r="Q190" s="26"/>
      <c r="R190" s="26"/>
      <c r="S190" s="26"/>
      <c r="T190" s="26"/>
      <c r="U190" s="26"/>
      <c r="V190" s="26"/>
      <c r="W190" s="26"/>
      <c r="X190" s="26"/>
      <c r="Y190" s="26"/>
      <c r="Z190" s="26"/>
    </row>
    <row r="191" spans="1:26" x14ac:dyDescent="0.2">
      <c r="A191" s="26"/>
      <c r="B191" s="26"/>
      <c r="C191" s="26"/>
      <c r="D191" s="26"/>
      <c r="E191" s="26"/>
      <c r="F191" s="26"/>
      <c r="G191" s="26"/>
      <c r="H191" s="26"/>
      <c r="I191" s="111"/>
      <c r="J191" s="26"/>
      <c r="K191" s="26"/>
      <c r="L191" s="26"/>
      <c r="M191" s="26"/>
      <c r="N191" s="26"/>
      <c r="O191" s="26"/>
      <c r="P191" s="26"/>
      <c r="Q191" s="26"/>
      <c r="R191" s="26"/>
      <c r="S191" s="26"/>
      <c r="T191" s="26"/>
      <c r="U191" s="26"/>
      <c r="V191" s="26"/>
      <c r="W191" s="26"/>
      <c r="X191" s="26"/>
      <c r="Y191" s="26"/>
      <c r="Z191" s="26"/>
    </row>
    <row r="192" spans="1:26" x14ac:dyDescent="0.2">
      <c r="A192" s="26"/>
      <c r="B192" s="26"/>
      <c r="C192" s="26"/>
      <c r="D192" s="26"/>
      <c r="E192" s="26"/>
      <c r="F192" s="26"/>
      <c r="G192" s="26"/>
      <c r="H192" s="26"/>
      <c r="I192" s="111"/>
      <c r="J192" s="26"/>
      <c r="K192" s="26"/>
      <c r="L192" s="26"/>
      <c r="M192" s="26"/>
      <c r="N192" s="26"/>
      <c r="O192" s="26"/>
      <c r="P192" s="26"/>
      <c r="Q192" s="26"/>
      <c r="R192" s="26"/>
      <c r="S192" s="26"/>
      <c r="T192" s="26"/>
      <c r="U192" s="26"/>
      <c r="V192" s="26"/>
      <c r="W192" s="26"/>
      <c r="X192" s="26"/>
      <c r="Y192" s="26"/>
      <c r="Z192" s="26"/>
    </row>
    <row r="193" spans="1:26" x14ac:dyDescent="0.2">
      <c r="A193" s="26"/>
      <c r="B193" s="26"/>
      <c r="C193" s="26"/>
      <c r="D193" s="26"/>
      <c r="E193" s="26"/>
      <c r="F193" s="26"/>
      <c r="G193" s="26"/>
      <c r="H193" s="26"/>
      <c r="I193" s="116"/>
      <c r="J193" s="26"/>
      <c r="K193" s="26"/>
      <c r="L193" s="26"/>
      <c r="M193" s="26"/>
      <c r="N193" s="26"/>
      <c r="O193" s="26"/>
      <c r="P193" s="26"/>
      <c r="Q193" s="26"/>
      <c r="R193" s="26"/>
      <c r="S193" s="26"/>
      <c r="T193" s="26"/>
      <c r="U193" s="26"/>
      <c r="V193" s="26"/>
      <c r="W193" s="26"/>
      <c r="X193" s="26"/>
      <c r="Y193" s="26"/>
      <c r="Z193" s="26"/>
    </row>
    <row r="194" spans="1:26" x14ac:dyDescent="0.2">
      <c r="A194" s="26"/>
      <c r="B194" s="26"/>
      <c r="C194" s="26"/>
      <c r="D194" s="26"/>
      <c r="E194" s="26"/>
      <c r="F194" s="26"/>
      <c r="G194" s="26"/>
      <c r="H194" s="26"/>
      <c r="I194" s="111"/>
      <c r="J194" s="26"/>
      <c r="K194" s="26"/>
      <c r="L194" s="26"/>
      <c r="M194" s="26"/>
      <c r="N194" s="26"/>
      <c r="O194" s="26"/>
      <c r="P194" s="26"/>
      <c r="Q194" s="26"/>
      <c r="R194" s="26"/>
      <c r="S194" s="26"/>
      <c r="T194" s="26"/>
      <c r="U194" s="26"/>
      <c r="V194" s="26"/>
      <c r="W194" s="26"/>
      <c r="X194" s="26"/>
      <c r="Y194" s="26"/>
      <c r="Z194" s="26"/>
    </row>
    <row r="195" spans="1:26" x14ac:dyDescent="0.2">
      <c r="A195" s="26"/>
      <c r="B195" s="26"/>
      <c r="C195" s="26"/>
      <c r="D195" s="26"/>
      <c r="E195" s="26"/>
      <c r="F195" s="26"/>
      <c r="G195" s="26"/>
      <c r="H195" s="26"/>
      <c r="I195" s="115" t="s">
        <v>225</v>
      </c>
      <c r="J195" s="26"/>
      <c r="K195" s="26"/>
      <c r="L195" s="26"/>
      <c r="M195" s="26"/>
      <c r="N195" s="26"/>
      <c r="O195" s="26"/>
      <c r="P195" s="26"/>
      <c r="Q195" s="26"/>
      <c r="R195" s="26"/>
      <c r="S195" s="26"/>
      <c r="T195" s="26"/>
      <c r="U195" s="26"/>
      <c r="V195" s="26"/>
      <c r="W195" s="26"/>
      <c r="X195" s="26"/>
      <c r="Y195" s="26"/>
      <c r="Z195" s="26"/>
    </row>
    <row r="196" spans="1:26" x14ac:dyDescent="0.2">
      <c r="A196" s="26"/>
      <c r="B196" s="26"/>
      <c r="C196" s="26"/>
      <c r="D196" s="26"/>
      <c r="E196" s="26"/>
      <c r="F196" s="26"/>
      <c r="G196" s="26"/>
      <c r="H196" s="26"/>
      <c r="I196" s="111" t="s">
        <v>226</v>
      </c>
      <c r="J196" s="26"/>
      <c r="K196" s="26"/>
      <c r="L196" s="26"/>
      <c r="M196" s="26"/>
      <c r="N196" s="26"/>
      <c r="O196" s="26"/>
      <c r="P196" s="26"/>
      <c r="Q196" s="26"/>
      <c r="R196" s="26"/>
      <c r="S196" s="26"/>
      <c r="T196" s="26"/>
      <c r="U196" s="26"/>
      <c r="V196" s="26"/>
      <c r="W196" s="26"/>
      <c r="X196" s="26"/>
      <c r="Y196" s="26"/>
      <c r="Z196" s="26"/>
    </row>
    <row r="197" spans="1:26" x14ac:dyDescent="0.2">
      <c r="A197" s="26"/>
      <c r="B197" s="26"/>
      <c r="C197" s="26"/>
      <c r="D197" s="26"/>
      <c r="E197" s="26"/>
      <c r="F197" s="26"/>
      <c r="G197" s="26"/>
      <c r="H197" s="26"/>
      <c r="I197" s="111" t="s">
        <v>227</v>
      </c>
      <c r="J197" s="26"/>
      <c r="K197" s="26"/>
      <c r="L197" s="26"/>
      <c r="M197" s="26"/>
      <c r="N197" s="26"/>
      <c r="O197" s="26"/>
      <c r="P197" s="26"/>
      <c r="Q197" s="26"/>
      <c r="R197" s="26"/>
      <c r="S197" s="26"/>
      <c r="T197" s="26"/>
      <c r="U197" s="26"/>
      <c r="V197" s="26"/>
      <c r="W197" s="26"/>
      <c r="X197" s="26"/>
      <c r="Y197" s="26"/>
      <c r="Z197" s="26"/>
    </row>
    <row r="198" spans="1:26" x14ac:dyDescent="0.2">
      <c r="A198" s="26"/>
      <c r="B198" s="26"/>
      <c r="C198" s="26"/>
      <c r="D198" s="26"/>
      <c r="E198" s="26"/>
      <c r="F198" s="26"/>
      <c r="G198" s="26"/>
      <c r="H198" s="26"/>
      <c r="I198" s="111" t="s">
        <v>228</v>
      </c>
      <c r="J198" s="26"/>
      <c r="K198" s="26"/>
      <c r="L198" s="26"/>
      <c r="M198" s="26"/>
      <c r="N198" s="26"/>
      <c r="O198" s="26"/>
      <c r="P198" s="26"/>
      <c r="Q198" s="26"/>
      <c r="R198" s="26"/>
      <c r="S198" s="26"/>
      <c r="T198" s="26"/>
      <c r="U198" s="26"/>
      <c r="V198" s="26"/>
      <c r="W198" s="26"/>
      <c r="X198" s="26"/>
      <c r="Y198" s="26"/>
      <c r="Z198" s="26"/>
    </row>
    <row r="199" spans="1:26" x14ac:dyDescent="0.2">
      <c r="A199" s="26"/>
      <c r="B199" s="26"/>
      <c r="C199" s="26"/>
      <c r="D199" s="26"/>
      <c r="E199" s="26"/>
      <c r="F199" s="26"/>
      <c r="G199" s="26"/>
      <c r="H199" s="26"/>
      <c r="I199" s="111" t="s">
        <v>229</v>
      </c>
      <c r="J199" s="26"/>
      <c r="K199" s="26"/>
      <c r="L199" s="26"/>
      <c r="M199" s="26"/>
      <c r="N199" s="26"/>
      <c r="O199" s="26"/>
      <c r="P199" s="26"/>
      <c r="Q199" s="26"/>
      <c r="R199" s="26"/>
      <c r="S199" s="26"/>
      <c r="T199" s="26"/>
      <c r="U199" s="26"/>
      <c r="V199" s="26"/>
      <c r="W199" s="26"/>
      <c r="X199" s="26"/>
      <c r="Y199" s="26"/>
      <c r="Z199" s="26"/>
    </row>
    <row r="200" spans="1:26" x14ac:dyDescent="0.2">
      <c r="A200" s="26"/>
      <c r="B200" s="26"/>
      <c r="C200" s="26"/>
      <c r="D200" s="26"/>
      <c r="E200" s="26"/>
      <c r="F200" s="26"/>
      <c r="G200" s="26"/>
      <c r="H200" s="26"/>
      <c r="I200" s="111" t="s">
        <v>230</v>
      </c>
      <c r="J200" s="26"/>
      <c r="K200" s="26"/>
      <c r="L200" s="26"/>
      <c r="M200" s="26"/>
      <c r="N200" s="26"/>
      <c r="O200" s="26"/>
      <c r="P200" s="26"/>
      <c r="Q200" s="26"/>
      <c r="R200" s="26"/>
      <c r="S200" s="26"/>
      <c r="T200" s="26"/>
      <c r="U200" s="26"/>
      <c r="V200" s="26"/>
      <c r="W200" s="26"/>
      <c r="X200" s="26"/>
      <c r="Y200" s="26"/>
      <c r="Z200" s="26"/>
    </row>
    <row r="201" spans="1:26" x14ac:dyDescent="0.2">
      <c r="A201" s="26"/>
      <c r="B201" s="26"/>
      <c r="C201" s="26"/>
      <c r="D201" s="26"/>
      <c r="E201" s="26"/>
      <c r="F201" s="26"/>
      <c r="G201" s="26"/>
      <c r="H201" s="26"/>
      <c r="I201" s="111" t="s">
        <v>231</v>
      </c>
      <c r="J201" s="26"/>
      <c r="K201" s="26"/>
      <c r="L201" s="26"/>
      <c r="M201" s="26"/>
      <c r="N201" s="26"/>
      <c r="O201" s="26"/>
      <c r="P201" s="26"/>
      <c r="Q201" s="26"/>
      <c r="R201" s="26"/>
      <c r="S201" s="26"/>
      <c r="T201" s="26"/>
      <c r="U201" s="26"/>
      <c r="V201" s="26"/>
      <c r="W201" s="26"/>
      <c r="X201" s="26"/>
      <c r="Y201" s="26"/>
      <c r="Z201" s="26"/>
    </row>
    <row r="202" spans="1:26" x14ac:dyDescent="0.2">
      <c r="A202" s="26"/>
      <c r="B202" s="26"/>
      <c r="C202" s="26"/>
      <c r="D202" s="26"/>
      <c r="E202" s="26"/>
      <c r="F202" s="26"/>
      <c r="G202" s="26"/>
      <c r="H202" s="26"/>
      <c r="I202" s="111" t="s">
        <v>232</v>
      </c>
      <c r="J202" s="26"/>
      <c r="K202" s="26"/>
      <c r="L202" s="26"/>
      <c r="M202" s="26"/>
      <c r="N202" s="26"/>
      <c r="O202" s="26"/>
      <c r="P202" s="26"/>
      <c r="Q202" s="26"/>
      <c r="R202" s="26"/>
      <c r="S202" s="26"/>
      <c r="T202" s="26"/>
      <c r="U202" s="26"/>
      <c r="V202" s="26"/>
      <c r="W202" s="26"/>
      <c r="X202" s="26"/>
      <c r="Y202" s="26"/>
      <c r="Z202" s="26"/>
    </row>
    <row r="203" spans="1:26" x14ac:dyDescent="0.2">
      <c r="A203" s="26"/>
      <c r="B203" s="26"/>
      <c r="C203" s="26"/>
      <c r="D203" s="26"/>
      <c r="E203" s="26"/>
      <c r="F203" s="26"/>
      <c r="G203" s="26"/>
      <c r="H203" s="26"/>
      <c r="I203" s="111" t="s">
        <v>233</v>
      </c>
      <c r="J203" s="26"/>
      <c r="K203" s="26"/>
      <c r="L203" s="26"/>
      <c r="M203" s="26"/>
      <c r="N203" s="26"/>
      <c r="O203" s="26"/>
      <c r="P203" s="26"/>
      <c r="Q203" s="26"/>
      <c r="R203" s="26"/>
      <c r="S203" s="26"/>
      <c r="T203" s="26"/>
      <c r="U203" s="26"/>
      <c r="V203" s="26"/>
      <c r="W203" s="26"/>
      <c r="X203" s="26"/>
      <c r="Y203" s="26"/>
      <c r="Z203" s="26"/>
    </row>
    <row r="204" spans="1:26" x14ac:dyDescent="0.2">
      <c r="A204" s="26"/>
      <c r="B204" s="26"/>
      <c r="C204" s="26"/>
      <c r="D204" s="26"/>
      <c r="E204" s="26"/>
      <c r="F204" s="26"/>
      <c r="G204" s="26"/>
      <c r="H204" s="26"/>
      <c r="I204" s="111"/>
      <c r="J204" s="26"/>
      <c r="K204" s="26"/>
      <c r="L204" s="26"/>
      <c r="M204" s="26"/>
      <c r="N204" s="26"/>
      <c r="O204" s="26"/>
      <c r="P204" s="26"/>
      <c r="Q204" s="26"/>
      <c r="R204" s="26"/>
      <c r="S204" s="26"/>
      <c r="T204" s="26"/>
      <c r="U204" s="26"/>
      <c r="V204" s="26"/>
      <c r="W204" s="26"/>
      <c r="X204" s="26"/>
      <c r="Y204" s="26"/>
      <c r="Z204" s="26"/>
    </row>
    <row r="205" spans="1:26" x14ac:dyDescent="0.2">
      <c r="A205" s="26"/>
      <c r="B205" s="26"/>
      <c r="C205" s="26"/>
      <c r="D205" s="26"/>
      <c r="E205" s="26"/>
      <c r="F205" s="26"/>
      <c r="G205" s="26"/>
      <c r="H205" s="26"/>
      <c r="I205" s="111"/>
      <c r="J205" s="26"/>
      <c r="K205" s="26"/>
      <c r="L205" s="26"/>
      <c r="M205" s="26"/>
      <c r="N205" s="26"/>
      <c r="O205" s="26"/>
      <c r="P205" s="26"/>
      <c r="Q205" s="26"/>
      <c r="R205" s="26"/>
      <c r="S205" s="26"/>
      <c r="T205" s="26"/>
      <c r="U205" s="26"/>
      <c r="V205" s="26"/>
      <c r="W205" s="26"/>
      <c r="X205" s="26"/>
      <c r="Y205" s="26"/>
      <c r="Z205" s="26"/>
    </row>
    <row r="206" spans="1:26" x14ac:dyDescent="0.2">
      <c r="A206" s="26"/>
      <c r="B206" s="26"/>
      <c r="C206" s="26"/>
      <c r="D206" s="26"/>
      <c r="E206" s="26"/>
      <c r="F206" s="26"/>
      <c r="G206" s="26"/>
      <c r="H206" s="26"/>
      <c r="I206" s="111"/>
      <c r="J206" s="26"/>
      <c r="K206" s="26"/>
      <c r="L206" s="26"/>
      <c r="M206" s="26"/>
      <c r="N206" s="26"/>
      <c r="O206" s="26"/>
      <c r="P206" s="26"/>
      <c r="Q206" s="26"/>
      <c r="R206" s="26"/>
      <c r="S206" s="26"/>
      <c r="T206" s="26"/>
      <c r="U206" s="26"/>
      <c r="V206" s="26"/>
      <c r="W206" s="26"/>
      <c r="X206" s="26"/>
      <c r="Y206" s="26"/>
      <c r="Z206" s="26"/>
    </row>
    <row r="207" spans="1:26" x14ac:dyDescent="0.2">
      <c r="A207" s="26"/>
      <c r="B207" s="26"/>
      <c r="C207" s="26"/>
      <c r="D207" s="26"/>
      <c r="E207" s="26"/>
      <c r="F207" s="26"/>
      <c r="G207" s="26"/>
      <c r="H207" s="26"/>
      <c r="I207" s="111" t="s">
        <v>154</v>
      </c>
      <c r="J207" s="26"/>
      <c r="K207" s="26"/>
      <c r="L207" s="26"/>
      <c r="M207" s="26"/>
      <c r="N207" s="26"/>
      <c r="O207" s="26"/>
      <c r="P207" s="26"/>
      <c r="Q207" s="26"/>
      <c r="R207" s="26"/>
      <c r="S207" s="26"/>
      <c r="T207" s="26"/>
      <c r="U207" s="26"/>
      <c r="V207" s="26"/>
      <c r="W207" s="26"/>
      <c r="X207" s="26"/>
      <c r="Y207" s="26"/>
      <c r="Z207" s="26"/>
    </row>
    <row r="208" spans="1:26" x14ac:dyDescent="0.2">
      <c r="A208" s="26"/>
      <c r="B208" s="26"/>
      <c r="C208" s="26"/>
      <c r="D208" s="26"/>
      <c r="E208" s="26"/>
      <c r="F208" s="26"/>
      <c r="G208" s="26"/>
      <c r="H208" s="26"/>
      <c r="I208" s="111" t="s">
        <v>156</v>
      </c>
      <c r="J208" s="26"/>
      <c r="K208" s="26"/>
      <c r="L208" s="26"/>
      <c r="M208" s="26"/>
      <c r="N208" s="26"/>
      <c r="O208" s="26"/>
      <c r="P208" s="26"/>
      <c r="Q208" s="26"/>
      <c r="R208" s="26"/>
      <c r="S208" s="26"/>
      <c r="T208" s="26"/>
      <c r="U208" s="26"/>
      <c r="V208" s="26"/>
      <c r="W208" s="26"/>
      <c r="X208" s="26"/>
      <c r="Y208" s="26"/>
      <c r="Z208" s="26"/>
    </row>
    <row r="209" spans="1:26" x14ac:dyDescent="0.2">
      <c r="A209" s="26"/>
      <c r="B209" s="26"/>
      <c r="C209" s="26"/>
      <c r="D209" s="26"/>
      <c r="E209" s="26"/>
      <c r="F209" s="26"/>
      <c r="G209" s="26"/>
      <c r="H209" s="26"/>
      <c r="I209" s="150" t="s">
        <v>234</v>
      </c>
      <c r="J209" s="26"/>
      <c r="K209" s="26"/>
      <c r="L209" s="26"/>
      <c r="M209" s="26"/>
      <c r="N209" s="26"/>
      <c r="O209" s="26"/>
      <c r="P209" s="26"/>
      <c r="Q209" s="26"/>
      <c r="R209" s="26"/>
      <c r="S209" s="26"/>
      <c r="T209" s="26"/>
      <c r="U209" s="26"/>
      <c r="V209" s="26"/>
      <c r="W209" s="26"/>
      <c r="X209" s="26"/>
      <c r="Y209" s="26"/>
      <c r="Z209" s="26"/>
    </row>
    <row r="210" spans="1:26" x14ac:dyDescent="0.2">
      <c r="A210" s="26"/>
      <c r="B210" s="26"/>
      <c r="C210" s="26"/>
      <c r="D210" s="26"/>
      <c r="E210" s="26"/>
      <c r="F210" s="26"/>
      <c r="G210" s="26"/>
      <c r="H210" s="26"/>
      <c r="I210" s="26"/>
      <c r="J210" s="26"/>
      <c r="K210" s="26"/>
      <c r="L210" s="26"/>
      <c r="M210" s="26"/>
      <c r="N210" s="26"/>
      <c r="O210" s="26"/>
      <c r="P210" s="26"/>
      <c r="Q210" s="26"/>
      <c r="R210" s="26"/>
      <c r="S210" s="26"/>
      <c r="T210" s="26"/>
      <c r="U210" s="26"/>
      <c r="V210" s="26"/>
      <c r="W210" s="26"/>
      <c r="X210" s="26"/>
      <c r="Y210" s="26"/>
      <c r="Z210" s="26"/>
    </row>
    <row r="211" spans="1:26" x14ac:dyDescent="0.2">
      <c r="A211" s="26"/>
      <c r="B211" s="26"/>
      <c r="C211" s="26"/>
      <c r="D211" s="26"/>
      <c r="E211" s="26"/>
      <c r="F211" s="26"/>
      <c r="G211" s="26"/>
      <c r="H211" s="26"/>
      <c r="I211" s="26"/>
      <c r="J211" s="26"/>
      <c r="K211" s="26"/>
      <c r="L211" s="26"/>
      <c r="M211" s="26"/>
      <c r="N211" s="26"/>
      <c r="O211" s="26"/>
      <c r="P211" s="26"/>
      <c r="Q211" s="26"/>
      <c r="R211" s="26"/>
      <c r="S211" s="26"/>
      <c r="T211" s="26"/>
      <c r="U211" s="26"/>
      <c r="V211" s="26"/>
      <c r="W211" s="26"/>
      <c r="X211" s="26"/>
      <c r="Y211" s="26"/>
      <c r="Z211" s="26"/>
    </row>
    <row r="212" spans="1:26" x14ac:dyDescent="0.2">
      <c r="A212" s="26"/>
      <c r="B212" s="26"/>
      <c r="C212" s="26"/>
      <c r="D212" s="26"/>
      <c r="E212" s="26"/>
      <c r="F212" s="26"/>
      <c r="G212" s="26"/>
      <c r="H212" s="26"/>
      <c r="I212" s="26"/>
      <c r="J212" s="26"/>
      <c r="K212" s="26"/>
      <c r="L212" s="26"/>
      <c r="M212" s="26"/>
      <c r="N212" s="26"/>
      <c r="O212" s="26"/>
      <c r="P212" s="26"/>
      <c r="Q212" s="26"/>
      <c r="R212" s="26"/>
      <c r="S212" s="26"/>
      <c r="T212" s="26"/>
      <c r="U212" s="26"/>
      <c r="V212" s="26"/>
      <c r="W212" s="26"/>
      <c r="X212" s="26"/>
      <c r="Y212" s="26"/>
      <c r="Z212" s="26"/>
    </row>
    <row r="213" spans="1:26" x14ac:dyDescent="0.2">
      <c r="A213" s="26"/>
      <c r="B213" s="26"/>
      <c r="C213" s="26"/>
      <c r="D213" s="26"/>
      <c r="E213" s="26"/>
      <c r="F213" s="26"/>
      <c r="G213" s="26"/>
      <c r="H213" s="26"/>
      <c r="I213" s="26"/>
      <c r="J213" s="26"/>
      <c r="K213" s="26"/>
      <c r="L213" s="26"/>
      <c r="M213" s="26"/>
      <c r="N213" s="26"/>
      <c r="O213" s="26"/>
      <c r="P213" s="26"/>
      <c r="Q213" s="26"/>
      <c r="R213" s="26"/>
      <c r="S213" s="26"/>
      <c r="T213" s="26"/>
      <c r="U213" s="26"/>
      <c r="V213" s="26"/>
      <c r="W213" s="26"/>
      <c r="X213" s="26"/>
      <c r="Y213" s="26"/>
      <c r="Z213" s="26"/>
    </row>
    <row r="214" spans="1:26" x14ac:dyDescent="0.2">
      <c r="A214" s="26"/>
      <c r="B214" s="26"/>
      <c r="C214" s="26"/>
      <c r="D214" s="26"/>
      <c r="E214" s="26"/>
      <c r="F214" s="26"/>
      <c r="G214" s="26"/>
      <c r="H214" s="26"/>
      <c r="I214" s="26"/>
      <c r="J214" s="26"/>
      <c r="K214" s="26"/>
      <c r="L214" s="26"/>
      <c r="M214" s="26"/>
      <c r="N214" s="26"/>
      <c r="O214" s="26"/>
      <c r="P214" s="26"/>
      <c r="Q214" s="26"/>
      <c r="R214" s="26"/>
      <c r="S214" s="26"/>
      <c r="T214" s="26"/>
      <c r="U214" s="26"/>
      <c r="V214" s="26"/>
      <c r="W214" s="26"/>
      <c r="X214" s="26"/>
      <c r="Y214" s="26"/>
      <c r="Z214" s="26"/>
    </row>
    <row r="215" spans="1:26" x14ac:dyDescent="0.2">
      <c r="A215" s="26"/>
      <c r="B215" s="26"/>
      <c r="C215" s="26"/>
      <c r="D215" s="26"/>
      <c r="E215" s="26"/>
      <c r="F215" s="26"/>
      <c r="G215" s="26"/>
      <c r="H215" s="26"/>
      <c r="I215" s="26"/>
      <c r="J215" s="26"/>
      <c r="K215" s="26"/>
      <c r="L215" s="26"/>
      <c r="M215" s="26"/>
      <c r="N215" s="26"/>
      <c r="O215" s="26"/>
      <c r="P215" s="26"/>
      <c r="Q215" s="26"/>
      <c r="R215" s="26"/>
      <c r="S215" s="26"/>
      <c r="T215" s="26"/>
      <c r="U215" s="26"/>
      <c r="V215" s="26"/>
      <c r="W215" s="26"/>
      <c r="X215" s="26"/>
      <c r="Y215" s="26"/>
      <c r="Z215" s="26"/>
    </row>
    <row r="216" spans="1:26" x14ac:dyDescent="0.2">
      <c r="A216" s="26"/>
      <c r="B216" s="26"/>
      <c r="C216" s="26"/>
      <c r="D216" s="26"/>
      <c r="E216" s="26"/>
      <c r="F216" s="26"/>
      <c r="G216" s="26"/>
      <c r="H216" s="26"/>
      <c r="I216" s="26"/>
      <c r="J216" s="26"/>
      <c r="K216" s="26"/>
      <c r="L216" s="26"/>
      <c r="M216" s="26"/>
      <c r="N216" s="26"/>
      <c r="O216" s="26"/>
      <c r="P216" s="26"/>
      <c r="Q216" s="26"/>
      <c r="R216" s="26"/>
      <c r="S216" s="26"/>
      <c r="T216" s="26"/>
      <c r="U216" s="26"/>
      <c r="V216" s="26"/>
      <c r="W216" s="26"/>
      <c r="X216" s="26"/>
      <c r="Y216" s="26"/>
      <c r="Z216" s="26"/>
    </row>
    <row r="217" spans="1:26" x14ac:dyDescent="0.2">
      <c r="A217" s="26"/>
      <c r="B217" s="26"/>
      <c r="C217" s="26"/>
      <c r="D217" s="26"/>
      <c r="E217" s="26"/>
      <c r="F217" s="26"/>
      <c r="G217" s="26"/>
      <c r="H217" s="26"/>
      <c r="I217" s="26"/>
      <c r="J217" s="26"/>
      <c r="K217" s="26"/>
      <c r="L217" s="26"/>
      <c r="M217" s="26"/>
      <c r="N217" s="26"/>
      <c r="O217" s="26"/>
      <c r="P217" s="26"/>
      <c r="Q217" s="26"/>
      <c r="R217" s="26"/>
      <c r="S217" s="26"/>
      <c r="T217" s="26"/>
      <c r="U217" s="26"/>
      <c r="V217" s="26"/>
      <c r="W217" s="26"/>
      <c r="X217" s="26"/>
      <c r="Y217" s="26"/>
      <c r="Z217" s="26"/>
    </row>
    <row r="218" spans="1:26" x14ac:dyDescent="0.2">
      <c r="A218" s="26"/>
      <c r="B218" s="26"/>
      <c r="C218" s="26"/>
      <c r="D218" s="26"/>
      <c r="E218" s="26"/>
      <c r="F218" s="26"/>
      <c r="G218" s="26"/>
      <c r="H218" s="26"/>
      <c r="I218" s="26"/>
      <c r="J218" s="26"/>
      <c r="K218" s="26"/>
      <c r="L218" s="26"/>
      <c r="M218" s="26"/>
      <c r="N218" s="26"/>
      <c r="O218" s="26"/>
      <c r="P218" s="26"/>
      <c r="Q218" s="26"/>
      <c r="R218" s="26"/>
      <c r="S218" s="26"/>
      <c r="T218" s="26"/>
      <c r="U218" s="26"/>
      <c r="V218" s="26"/>
      <c r="W218" s="26"/>
      <c r="X218" s="26"/>
      <c r="Y218" s="26"/>
      <c r="Z218" s="26"/>
    </row>
    <row r="219" spans="1:26" x14ac:dyDescent="0.2">
      <c r="A219" s="26"/>
      <c r="B219" s="26"/>
      <c r="C219" s="26"/>
      <c r="D219" s="26"/>
      <c r="E219" s="26"/>
      <c r="F219" s="26"/>
      <c r="G219" s="26"/>
      <c r="H219" s="26"/>
      <c r="I219" s="26"/>
      <c r="J219" s="26"/>
      <c r="K219" s="26"/>
      <c r="L219" s="26"/>
      <c r="M219" s="26"/>
      <c r="N219" s="26"/>
      <c r="O219" s="26"/>
      <c r="P219" s="26"/>
      <c r="Q219" s="26"/>
      <c r="R219" s="26"/>
      <c r="S219" s="26"/>
      <c r="T219" s="26"/>
      <c r="U219" s="26"/>
      <c r="V219" s="26"/>
      <c r="W219" s="26"/>
      <c r="X219" s="26"/>
      <c r="Y219" s="26"/>
      <c r="Z219" s="26"/>
    </row>
    <row r="220" spans="1:26" x14ac:dyDescent="0.2">
      <c r="A220" s="26"/>
      <c r="B220" s="26"/>
      <c r="C220" s="26"/>
      <c r="D220" s="26"/>
      <c r="E220" s="26"/>
      <c r="F220" s="26"/>
      <c r="G220" s="26"/>
      <c r="H220" s="26"/>
      <c r="I220" s="26"/>
      <c r="J220" s="26"/>
      <c r="K220" s="26"/>
      <c r="L220" s="26"/>
      <c r="M220" s="26"/>
      <c r="N220" s="26"/>
      <c r="O220" s="26"/>
      <c r="P220" s="26"/>
      <c r="Q220" s="26"/>
      <c r="R220" s="26"/>
      <c r="S220" s="26"/>
      <c r="T220" s="26"/>
      <c r="U220" s="26"/>
      <c r="V220" s="26"/>
      <c r="W220" s="26"/>
      <c r="X220" s="26"/>
      <c r="Y220" s="26"/>
      <c r="Z220" s="26"/>
    </row>
    <row r="221" spans="1:26" x14ac:dyDescent="0.2">
      <c r="A221" s="26"/>
      <c r="B221" s="26"/>
      <c r="C221" s="26"/>
      <c r="D221" s="26"/>
      <c r="E221" s="26"/>
      <c r="F221" s="26"/>
      <c r="G221" s="26"/>
      <c r="H221" s="26"/>
      <c r="I221" s="26"/>
      <c r="J221" s="26"/>
      <c r="K221" s="26"/>
      <c r="L221" s="26"/>
      <c r="M221" s="26"/>
      <c r="N221" s="26"/>
      <c r="O221" s="26"/>
      <c r="P221" s="26"/>
      <c r="Q221" s="26"/>
      <c r="R221" s="26"/>
      <c r="S221" s="26"/>
      <c r="T221" s="26"/>
      <c r="U221" s="26"/>
      <c r="V221" s="26"/>
      <c r="W221" s="26"/>
      <c r="X221" s="26"/>
      <c r="Y221" s="26"/>
      <c r="Z221" s="26"/>
    </row>
    <row r="222" spans="1:26" x14ac:dyDescent="0.2">
      <c r="A222" s="26"/>
      <c r="B222" s="26"/>
      <c r="C222" s="26"/>
      <c r="D222" s="26"/>
      <c r="E222" s="26"/>
      <c r="F222" s="26"/>
      <c r="G222" s="26"/>
      <c r="H222" s="26"/>
      <c r="I222" s="26"/>
      <c r="J222" s="26"/>
      <c r="K222" s="26"/>
      <c r="L222" s="26"/>
      <c r="M222" s="26"/>
      <c r="N222" s="26"/>
      <c r="O222" s="26"/>
      <c r="P222" s="26"/>
      <c r="Q222" s="26"/>
      <c r="R222" s="26"/>
      <c r="S222" s="26"/>
      <c r="T222" s="26"/>
      <c r="U222" s="26"/>
      <c r="V222" s="26"/>
      <c r="W222" s="26"/>
      <c r="X222" s="26"/>
      <c r="Y222" s="26"/>
      <c r="Z222" s="26"/>
    </row>
    <row r="223" spans="1:26" x14ac:dyDescent="0.2">
      <c r="A223" s="26"/>
      <c r="B223" s="26"/>
      <c r="C223" s="26"/>
      <c r="D223" s="26"/>
      <c r="E223" s="26"/>
      <c r="F223" s="26"/>
      <c r="G223" s="26"/>
      <c r="H223" s="26"/>
      <c r="I223" s="26"/>
      <c r="J223" s="26"/>
      <c r="K223" s="26"/>
      <c r="L223" s="26"/>
      <c r="M223" s="26"/>
      <c r="N223" s="26"/>
      <c r="O223" s="26"/>
      <c r="P223" s="26"/>
      <c r="Q223" s="26"/>
      <c r="R223" s="26"/>
      <c r="S223" s="26"/>
      <c r="T223" s="26"/>
      <c r="U223" s="26"/>
      <c r="V223" s="26"/>
      <c r="W223" s="26"/>
      <c r="X223" s="26"/>
      <c r="Y223" s="26"/>
      <c r="Z223" s="26"/>
    </row>
    <row r="224" spans="1:26" x14ac:dyDescent="0.2">
      <c r="A224" s="26"/>
      <c r="B224" s="26"/>
      <c r="C224" s="26"/>
      <c r="D224" s="26"/>
      <c r="E224" s="26"/>
      <c r="F224" s="26"/>
      <c r="G224" s="26"/>
      <c r="H224" s="26"/>
      <c r="I224" s="26"/>
      <c r="J224" s="26"/>
      <c r="K224" s="26"/>
      <c r="L224" s="26"/>
      <c r="M224" s="26"/>
      <c r="N224" s="26"/>
      <c r="O224" s="26"/>
      <c r="P224" s="26"/>
      <c r="Q224" s="26"/>
      <c r="R224" s="26"/>
      <c r="S224" s="26"/>
      <c r="T224" s="26"/>
      <c r="U224" s="26"/>
      <c r="V224" s="26"/>
      <c r="W224" s="26"/>
      <c r="X224" s="26"/>
      <c r="Y224" s="26"/>
      <c r="Z224" s="26"/>
    </row>
    <row r="225" spans="1:26" x14ac:dyDescent="0.2">
      <c r="A225" s="26"/>
      <c r="B225" s="26"/>
      <c r="C225" s="26"/>
      <c r="D225" s="26"/>
      <c r="E225" s="26"/>
      <c r="F225" s="26"/>
      <c r="G225" s="26"/>
      <c r="H225" s="26"/>
      <c r="I225" s="26"/>
      <c r="J225" s="26"/>
      <c r="K225" s="26"/>
      <c r="L225" s="26"/>
      <c r="M225" s="26"/>
      <c r="N225" s="26"/>
      <c r="O225" s="26"/>
      <c r="P225" s="26"/>
      <c r="Q225" s="26"/>
      <c r="R225" s="26"/>
      <c r="S225" s="26"/>
      <c r="T225" s="26"/>
      <c r="U225" s="26"/>
      <c r="V225" s="26"/>
      <c r="W225" s="26"/>
      <c r="X225" s="26"/>
      <c r="Y225" s="26"/>
      <c r="Z225" s="26"/>
    </row>
    <row r="226" spans="1:26" x14ac:dyDescent="0.2">
      <c r="A226" s="26"/>
      <c r="B226" s="26"/>
      <c r="C226" s="26"/>
      <c r="D226" s="26"/>
      <c r="E226" s="26"/>
      <c r="F226" s="26"/>
      <c r="G226" s="26"/>
      <c r="H226" s="26"/>
      <c r="I226" s="26"/>
      <c r="J226" s="26"/>
      <c r="K226" s="26"/>
      <c r="L226" s="26"/>
      <c r="M226" s="26"/>
      <c r="N226" s="26"/>
      <c r="O226" s="26"/>
      <c r="P226" s="26"/>
      <c r="Q226" s="26"/>
      <c r="R226" s="26"/>
      <c r="S226" s="26"/>
      <c r="T226" s="26"/>
      <c r="U226" s="26"/>
      <c r="V226" s="26"/>
      <c r="W226" s="26"/>
      <c r="X226" s="26"/>
      <c r="Y226" s="26"/>
      <c r="Z226" s="26"/>
    </row>
    <row r="227" spans="1:26" x14ac:dyDescent="0.2">
      <c r="A227" s="26"/>
      <c r="B227" s="26"/>
      <c r="C227" s="26"/>
      <c r="D227" s="26"/>
      <c r="E227" s="26"/>
      <c r="F227" s="26"/>
      <c r="G227" s="26"/>
      <c r="H227" s="26"/>
      <c r="I227" s="26"/>
      <c r="J227" s="26"/>
      <c r="K227" s="26"/>
      <c r="L227" s="26"/>
      <c r="M227" s="26"/>
      <c r="N227" s="26"/>
      <c r="O227" s="26"/>
      <c r="P227" s="26"/>
      <c r="Q227" s="26"/>
      <c r="R227" s="26"/>
      <c r="S227" s="26"/>
      <c r="T227" s="26"/>
      <c r="U227" s="26"/>
      <c r="V227" s="26"/>
      <c r="W227" s="26"/>
      <c r="X227" s="26"/>
      <c r="Y227" s="26"/>
      <c r="Z227" s="26"/>
    </row>
    <row r="228" spans="1:26" x14ac:dyDescent="0.2">
      <c r="A228" s="26"/>
      <c r="B228" s="26"/>
      <c r="C228" s="26"/>
      <c r="D228" s="26"/>
      <c r="E228" s="26"/>
      <c r="F228" s="26"/>
      <c r="G228" s="26"/>
      <c r="H228" s="26"/>
      <c r="I228" s="26"/>
      <c r="J228" s="26"/>
      <c r="K228" s="26"/>
      <c r="L228" s="26"/>
      <c r="M228" s="26"/>
      <c r="N228" s="26"/>
      <c r="O228" s="26"/>
      <c r="P228" s="26"/>
      <c r="Q228" s="26"/>
      <c r="R228" s="26"/>
      <c r="S228" s="26"/>
      <c r="T228" s="26"/>
      <c r="U228" s="26"/>
      <c r="V228" s="26"/>
      <c r="W228" s="26"/>
      <c r="X228" s="26"/>
      <c r="Y228" s="26"/>
      <c r="Z228" s="26"/>
    </row>
    <row r="229" spans="1:26" x14ac:dyDescent="0.2">
      <c r="A229" s="26"/>
      <c r="B229" s="26"/>
      <c r="C229" s="26"/>
      <c r="D229" s="26"/>
      <c r="E229" s="26"/>
      <c r="F229" s="26"/>
      <c r="G229" s="26"/>
      <c r="H229" s="26"/>
      <c r="I229" s="26"/>
      <c r="J229" s="26"/>
      <c r="K229" s="26"/>
      <c r="L229" s="26"/>
      <c r="M229" s="26"/>
      <c r="N229" s="26"/>
      <c r="O229" s="26"/>
      <c r="P229" s="26"/>
      <c r="Q229" s="26"/>
      <c r="R229" s="26"/>
      <c r="S229" s="26"/>
      <c r="T229" s="26"/>
      <c r="U229" s="26"/>
      <c r="V229" s="26"/>
      <c r="W229" s="26"/>
      <c r="X229" s="26"/>
      <c r="Y229" s="26"/>
      <c r="Z229" s="26"/>
    </row>
    <row r="230" spans="1:26" x14ac:dyDescent="0.2">
      <c r="A230" s="26"/>
      <c r="B230" s="26"/>
      <c r="C230" s="26"/>
      <c r="D230" s="26"/>
      <c r="E230" s="26"/>
      <c r="F230" s="26"/>
      <c r="G230" s="26"/>
      <c r="H230" s="26"/>
      <c r="I230" s="26"/>
      <c r="J230" s="26"/>
      <c r="K230" s="26"/>
      <c r="L230" s="26"/>
      <c r="M230" s="26"/>
      <c r="N230" s="26"/>
      <c r="O230" s="26"/>
      <c r="P230" s="26"/>
      <c r="Q230" s="26"/>
      <c r="R230" s="26"/>
      <c r="S230" s="26"/>
      <c r="T230" s="26"/>
      <c r="U230" s="26"/>
      <c r="V230" s="26"/>
      <c r="W230" s="26"/>
      <c r="X230" s="26"/>
      <c r="Y230" s="26"/>
      <c r="Z230" s="26"/>
    </row>
    <row r="231" spans="1:26" x14ac:dyDescent="0.2">
      <c r="A231" s="26"/>
      <c r="B231" s="26"/>
      <c r="C231" s="26"/>
      <c r="D231" s="26"/>
      <c r="E231" s="26"/>
      <c r="F231" s="26"/>
      <c r="G231" s="26"/>
      <c r="H231" s="26"/>
      <c r="I231" s="26"/>
      <c r="J231" s="26"/>
      <c r="K231" s="26"/>
      <c r="L231" s="26"/>
      <c r="M231" s="26"/>
      <c r="N231" s="26"/>
      <c r="O231" s="26"/>
      <c r="P231" s="26"/>
      <c r="Q231" s="26"/>
      <c r="R231" s="26"/>
      <c r="S231" s="26"/>
      <c r="T231" s="26"/>
      <c r="U231" s="26"/>
      <c r="V231" s="26"/>
      <c r="W231" s="26"/>
      <c r="X231" s="26"/>
      <c r="Y231" s="26"/>
      <c r="Z231" s="26"/>
    </row>
    <row r="232" spans="1:26" x14ac:dyDescent="0.2">
      <c r="A232" s="26"/>
      <c r="B232" s="26"/>
      <c r="C232" s="26"/>
      <c r="D232" s="26"/>
      <c r="E232" s="26"/>
      <c r="F232" s="26"/>
      <c r="G232" s="26"/>
      <c r="H232" s="26"/>
      <c r="I232" s="26"/>
      <c r="J232" s="26"/>
      <c r="K232" s="26"/>
      <c r="L232" s="26"/>
      <c r="M232" s="26"/>
      <c r="N232" s="26"/>
      <c r="O232" s="26"/>
      <c r="P232" s="26"/>
      <c r="Q232" s="26"/>
      <c r="R232" s="26"/>
      <c r="S232" s="26"/>
      <c r="T232" s="26"/>
      <c r="U232" s="26"/>
      <c r="V232" s="26"/>
      <c r="W232" s="26"/>
      <c r="X232" s="26"/>
      <c r="Y232" s="26"/>
      <c r="Z232" s="26"/>
    </row>
    <row r="233" spans="1:26" x14ac:dyDescent="0.2">
      <c r="A233" s="26"/>
      <c r="B233" s="26"/>
      <c r="C233" s="26"/>
      <c r="D233" s="26"/>
      <c r="E233" s="26"/>
      <c r="F233" s="26"/>
      <c r="G233" s="26"/>
      <c r="H233" s="26"/>
      <c r="I233" s="26"/>
      <c r="J233" s="26"/>
      <c r="K233" s="26"/>
      <c r="L233" s="26"/>
      <c r="M233" s="26"/>
      <c r="N233" s="26"/>
      <c r="O233" s="26"/>
      <c r="P233" s="26"/>
      <c r="Q233" s="26"/>
      <c r="R233" s="26"/>
      <c r="S233" s="26"/>
      <c r="T233" s="26"/>
      <c r="U233" s="26"/>
      <c r="V233" s="26"/>
      <c r="W233" s="26"/>
      <c r="X233" s="26"/>
      <c r="Y233" s="26"/>
      <c r="Z233" s="26"/>
    </row>
    <row r="234" spans="1:26" x14ac:dyDescent="0.2">
      <c r="A234" s="26"/>
      <c r="B234" s="26"/>
      <c r="C234" s="26"/>
      <c r="D234" s="26"/>
      <c r="E234" s="26"/>
      <c r="F234" s="26"/>
      <c r="G234" s="26"/>
      <c r="H234" s="26"/>
      <c r="I234" s="26"/>
      <c r="J234" s="26"/>
      <c r="K234" s="26"/>
      <c r="L234" s="26"/>
      <c r="M234" s="26"/>
      <c r="N234" s="26"/>
      <c r="O234" s="26"/>
      <c r="P234" s="26"/>
      <c r="Q234" s="26"/>
      <c r="R234" s="26"/>
      <c r="S234" s="26"/>
      <c r="T234" s="26"/>
      <c r="U234" s="26"/>
      <c r="V234" s="26"/>
      <c r="W234" s="26"/>
      <c r="X234" s="26"/>
      <c r="Y234" s="26"/>
      <c r="Z234" s="26"/>
    </row>
    <row r="235" spans="1:26" x14ac:dyDescent="0.2">
      <c r="A235" s="26"/>
      <c r="B235" s="26"/>
      <c r="C235" s="26"/>
      <c r="D235" s="26"/>
      <c r="E235" s="26"/>
      <c r="F235" s="26"/>
      <c r="G235" s="26"/>
      <c r="H235" s="26"/>
      <c r="I235" s="26"/>
      <c r="J235" s="26"/>
      <c r="K235" s="26"/>
      <c r="L235" s="26"/>
      <c r="M235" s="26"/>
      <c r="N235" s="26"/>
      <c r="O235" s="26"/>
      <c r="P235" s="26"/>
      <c r="Q235" s="26"/>
      <c r="R235" s="26"/>
      <c r="S235" s="26"/>
      <c r="T235" s="26"/>
      <c r="U235" s="26"/>
      <c r="V235" s="26"/>
      <c r="W235" s="26"/>
      <c r="X235" s="26"/>
      <c r="Y235" s="26"/>
      <c r="Z235" s="26"/>
    </row>
    <row r="236" spans="1:26" x14ac:dyDescent="0.2">
      <c r="A236" s="26"/>
      <c r="B236" s="26"/>
      <c r="C236" s="26"/>
      <c r="D236" s="26"/>
      <c r="E236" s="26"/>
      <c r="F236" s="26"/>
      <c r="G236" s="26"/>
      <c r="H236" s="26"/>
      <c r="I236" s="26"/>
      <c r="J236" s="26"/>
      <c r="K236" s="26"/>
      <c r="L236" s="26"/>
      <c r="M236" s="26"/>
      <c r="N236" s="26"/>
      <c r="O236" s="26"/>
      <c r="P236" s="26"/>
      <c r="Q236" s="26"/>
      <c r="R236" s="26"/>
      <c r="S236" s="26"/>
      <c r="T236" s="26"/>
      <c r="U236" s="26"/>
      <c r="V236" s="26"/>
      <c r="W236" s="26"/>
      <c r="X236" s="26"/>
      <c r="Y236" s="26"/>
      <c r="Z236" s="26"/>
    </row>
    <row r="237" spans="1:26" x14ac:dyDescent="0.2">
      <c r="A237" s="26"/>
      <c r="B237" s="26"/>
      <c r="C237" s="26"/>
      <c r="D237" s="26"/>
      <c r="E237" s="26"/>
      <c r="F237" s="26"/>
      <c r="G237" s="26"/>
      <c r="H237" s="26"/>
      <c r="I237" s="26"/>
      <c r="J237" s="26"/>
      <c r="K237" s="26"/>
      <c r="L237" s="26"/>
      <c r="M237" s="26"/>
      <c r="N237" s="26"/>
      <c r="O237" s="26"/>
      <c r="P237" s="26"/>
      <c r="Q237" s="26"/>
      <c r="R237" s="26"/>
      <c r="S237" s="26"/>
      <c r="T237" s="26"/>
      <c r="U237" s="26"/>
      <c r="V237" s="26"/>
      <c r="W237" s="26"/>
      <c r="X237" s="26"/>
      <c r="Y237" s="26"/>
      <c r="Z237" s="26"/>
    </row>
    <row r="238" spans="1:26" x14ac:dyDescent="0.2">
      <c r="A238" s="26"/>
      <c r="B238" s="26"/>
      <c r="C238" s="26"/>
      <c r="D238" s="26"/>
      <c r="E238" s="26"/>
      <c r="F238" s="26"/>
      <c r="G238" s="26"/>
      <c r="H238" s="26"/>
      <c r="I238" s="26"/>
      <c r="J238" s="26"/>
      <c r="K238" s="26"/>
      <c r="L238" s="26"/>
      <c r="M238" s="26"/>
      <c r="N238" s="26"/>
      <c r="O238" s="26"/>
      <c r="P238" s="26"/>
      <c r="Q238" s="26"/>
      <c r="R238" s="26"/>
      <c r="S238" s="26"/>
      <c r="T238" s="26"/>
      <c r="U238" s="26"/>
      <c r="V238" s="26"/>
      <c r="W238" s="26"/>
      <c r="X238" s="26"/>
      <c r="Y238" s="26"/>
      <c r="Z238" s="26"/>
    </row>
    <row r="239" spans="1:26" x14ac:dyDescent="0.2">
      <c r="A239" s="26"/>
      <c r="B239" s="26"/>
      <c r="C239" s="26"/>
      <c r="D239" s="26"/>
      <c r="E239" s="26"/>
      <c r="F239" s="26"/>
      <c r="G239" s="26"/>
      <c r="H239" s="26"/>
      <c r="I239" s="26"/>
      <c r="J239" s="26"/>
      <c r="K239" s="26"/>
      <c r="L239" s="26"/>
      <c r="M239" s="26"/>
      <c r="N239" s="26"/>
      <c r="O239" s="26"/>
      <c r="P239" s="26"/>
      <c r="Q239" s="26"/>
      <c r="R239" s="26"/>
      <c r="S239" s="26"/>
      <c r="T239" s="26"/>
      <c r="U239" s="26"/>
      <c r="V239" s="26"/>
      <c r="W239" s="26"/>
      <c r="X239" s="26"/>
      <c r="Y239" s="26"/>
      <c r="Z239" s="26"/>
    </row>
    <row r="240" spans="1:26" x14ac:dyDescent="0.2">
      <c r="A240" s="26"/>
      <c r="B240" s="26"/>
      <c r="C240" s="26"/>
      <c r="D240" s="26"/>
      <c r="E240" s="26"/>
      <c r="F240" s="26"/>
      <c r="G240" s="26"/>
      <c r="H240" s="26"/>
      <c r="I240" s="26"/>
      <c r="J240" s="26"/>
      <c r="K240" s="26"/>
      <c r="L240" s="26"/>
      <c r="M240" s="26"/>
      <c r="N240" s="26"/>
      <c r="O240" s="26"/>
      <c r="P240" s="26"/>
      <c r="Q240" s="26"/>
      <c r="R240" s="26"/>
      <c r="S240" s="26"/>
      <c r="T240" s="26"/>
      <c r="U240" s="26"/>
      <c r="V240" s="26"/>
      <c r="W240" s="26"/>
      <c r="X240" s="26"/>
      <c r="Y240" s="26"/>
      <c r="Z240" s="26"/>
    </row>
    <row r="241" spans="1:26" x14ac:dyDescent="0.2">
      <c r="A241" s="26"/>
      <c r="B241" s="26"/>
      <c r="C241" s="26"/>
      <c r="D241" s="26"/>
      <c r="E241" s="26"/>
      <c r="F241" s="26"/>
      <c r="G241" s="26"/>
      <c r="H241" s="26"/>
      <c r="I241" s="26"/>
      <c r="J241" s="26"/>
      <c r="K241" s="26"/>
      <c r="L241" s="26"/>
      <c r="M241" s="26"/>
      <c r="N241" s="26"/>
      <c r="O241" s="26"/>
      <c r="P241" s="26"/>
      <c r="Q241" s="26"/>
      <c r="R241" s="26"/>
      <c r="S241" s="26"/>
      <c r="T241" s="26"/>
      <c r="U241" s="26"/>
      <c r="V241" s="26"/>
      <c r="W241" s="26"/>
      <c r="X241" s="26"/>
      <c r="Y241" s="26"/>
      <c r="Z241" s="26"/>
    </row>
    <row r="242" spans="1:26" x14ac:dyDescent="0.2">
      <c r="A242" s="26"/>
      <c r="B242" s="26"/>
      <c r="C242" s="26"/>
      <c r="D242" s="26"/>
      <c r="E242" s="26"/>
      <c r="F242" s="26"/>
      <c r="G242" s="26"/>
      <c r="H242" s="26"/>
      <c r="I242" s="26"/>
      <c r="J242" s="26"/>
      <c r="K242" s="26"/>
      <c r="L242" s="26"/>
      <c r="M242" s="26"/>
      <c r="N242" s="26"/>
      <c r="O242" s="26"/>
      <c r="P242" s="26"/>
      <c r="Q242" s="26"/>
      <c r="R242" s="26"/>
      <c r="S242" s="26"/>
      <c r="T242" s="26"/>
      <c r="U242" s="26"/>
      <c r="V242" s="26"/>
      <c r="W242" s="26"/>
      <c r="X242" s="26"/>
      <c r="Y242" s="26"/>
      <c r="Z242" s="26"/>
    </row>
    <row r="243" spans="1:26" x14ac:dyDescent="0.2">
      <c r="A243" s="26"/>
      <c r="B243" s="26"/>
      <c r="C243" s="26"/>
      <c r="D243" s="26"/>
      <c r="E243" s="26"/>
      <c r="F243" s="26"/>
      <c r="G243" s="26"/>
      <c r="H243" s="26"/>
      <c r="I243" s="26"/>
      <c r="J243" s="26"/>
      <c r="K243" s="26"/>
      <c r="L243" s="26"/>
      <c r="M243" s="26"/>
      <c r="N243" s="26"/>
      <c r="O243" s="26"/>
      <c r="P243" s="26"/>
      <c r="Q243" s="26"/>
      <c r="R243" s="26"/>
      <c r="S243" s="26"/>
      <c r="T243" s="26"/>
      <c r="U243" s="26"/>
      <c r="V243" s="26"/>
      <c r="W243" s="26"/>
      <c r="X243" s="26"/>
      <c r="Y243" s="26"/>
      <c r="Z243" s="26"/>
    </row>
    <row r="244" spans="1:26" x14ac:dyDescent="0.2">
      <c r="A244" s="26"/>
      <c r="B244" s="26"/>
      <c r="C244" s="26"/>
      <c r="D244" s="26"/>
      <c r="E244" s="26"/>
      <c r="F244" s="26"/>
      <c r="G244" s="26"/>
      <c r="H244" s="26"/>
      <c r="I244" s="26"/>
      <c r="J244" s="26"/>
      <c r="K244" s="26"/>
      <c r="L244" s="26"/>
      <c r="M244" s="26"/>
      <c r="N244" s="26"/>
      <c r="O244" s="26"/>
      <c r="P244" s="26"/>
      <c r="Q244" s="26"/>
      <c r="R244" s="26"/>
      <c r="S244" s="26"/>
      <c r="T244" s="26"/>
      <c r="U244" s="26"/>
      <c r="V244" s="26"/>
      <c r="W244" s="26"/>
      <c r="X244" s="26"/>
      <c r="Y244" s="26"/>
      <c r="Z244" s="26"/>
    </row>
    <row r="245" spans="1:26" x14ac:dyDescent="0.2">
      <c r="A245" s="26"/>
      <c r="B245" s="26"/>
      <c r="C245" s="26"/>
      <c r="D245" s="26"/>
      <c r="E245" s="26"/>
      <c r="F245" s="26"/>
      <c r="G245" s="26"/>
      <c r="H245" s="26"/>
      <c r="I245" s="26"/>
      <c r="J245" s="26"/>
      <c r="K245" s="26"/>
      <c r="L245" s="26"/>
      <c r="M245" s="26"/>
      <c r="N245" s="26"/>
      <c r="O245" s="26"/>
      <c r="P245" s="26"/>
      <c r="Q245" s="26"/>
      <c r="R245" s="26"/>
      <c r="S245" s="26"/>
      <c r="T245" s="26"/>
      <c r="U245" s="26"/>
      <c r="V245" s="26"/>
      <c r="W245" s="26"/>
      <c r="X245" s="26"/>
      <c r="Y245" s="26"/>
      <c r="Z245" s="26"/>
    </row>
    <row r="246" spans="1:26" x14ac:dyDescent="0.2">
      <c r="A246" s="26"/>
      <c r="B246" s="26"/>
      <c r="C246" s="26"/>
      <c r="D246" s="26"/>
      <c r="E246" s="26"/>
      <c r="F246" s="26"/>
      <c r="G246" s="26"/>
      <c r="H246" s="26"/>
      <c r="I246" s="26"/>
      <c r="J246" s="26"/>
      <c r="K246" s="26"/>
      <c r="L246" s="26"/>
      <c r="M246" s="26"/>
      <c r="N246" s="26"/>
      <c r="O246" s="26"/>
      <c r="P246" s="26"/>
      <c r="Q246" s="26"/>
      <c r="R246" s="26"/>
      <c r="S246" s="26"/>
      <c r="T246" s="26"/>
      <c r="U246" s="26"/>
      <c r="V246" s="26"/>
      <c r="W246" s="26"/>
      <c r="X246" s="26"/>
      <c r="Y246" s="26"/>
      <c r="Z246" s="26"/>
    </row>
    <row r="247" spans="1:26" x14ac:dyDescent="0.2">
      <c r="A247" s="26"/>
      <c r="B247" s="26"/>
      <c r="C247" s="26"/>
      <c r="D247" s="26"/>
      <c r="E247" s="26"/>
      <c r="F247" s="26"/>
      <c r="G247" s="26"/>
      <c r="H247" s="26"/>
      <c r="I247" s="26"/>
      <c r="J247" s="26"/>
      <c r="K247" s="26"/>
      <c r="L247" s="26"/>
      <c r="M247" s="26"/>
      <c r="N247" s="26"/>
      <c r="O247" s="26"/>
      <c r="P247" s="26"/>
      <c r="Q247" s="26"/>
      <c r="R247" s="26"/>
      <c r="S247" s="26"/>
      <c r="T247" s="26"/>
      <c r="U247" s="26"/>
      <c r="V247" s="26"/>
      <c r="W247" s="26"/>
      <c r="X247" s="26"/>
      <c r="Y247" s="26"/>
      <c r="Z247" s="26"/>
    </row>
    <row r="248" spans="1:26" x14ac:dyDescent="0.2">
      <c r="A248" s="26"/>
      <c r="B248" s="26"/>
      <c r="C248" s="26"/>
      <c r="D248" s="26"/>
      <c r="E248" s="26"/>
      <c r="F248" s="26"/>
      <c r="G248" s="26"/>
      <c r="H248" s="26"/>
      <c r="I248" s="26"/>
      <c r="J248" s="26"/>
      <c r="K248" s="26"/>
      <c r="L248" s="26"/>
      <c r="M248" s="26"/>
      <c r="N248" s="26"/>
      <c r="O248" s="26"/>
      <c r="P248" s="26"/>
      <c r="Q248" s="26"/>
      <c r="R248" s="26"/>
      <c r="S248" s="26"/>
      <c r="T248" s="26"/>
      <c r="U248" s="26"/>
      <c r="V248" s="26"/>
      <c r="W248" s="26"/>
      <c r="X248" s="26"/>
      <c r="Y248" s="26"/>
      <c r="Z248" s="26"/>
    </row>
    <row r="249" spans="1:26" x14ac:dyDescent="0.2">
      <c r="A249" s="26"/>
      <c r="B249" s="26"/>
      <c r="C249" s="26"/>
      <c r="D249" s="26"/>
      <c r="E249" s="26"/>
      <c r="F249" s="26"/>
      <c r="G249" s="26"/>
      <c r="H249" s="26"/>
      <c r="I249" s="26"/>
      <c r="J249" s="26"/>
      <c r="K249" s="26"/>
      <c r="L249" s="26"/>
      <c r="M249" s="26"/>
      <c r="N249" s="26"/>
      <c r="O249" s="26"/>
      <c r="P249" s="26"/>
      <c r="Q249" s="26"/>
      <c r="R249" s="26"/>
      <c r="S249" s="26"/>
      <c r="T249" s="26"/>
      <c r="U249" s="26"/>
      <c r="V249" s="26"/>
      <c r="W249" s="26"/>
      <c r="X249" s="26"/>
      <c r="Y249" s="26"/>
      <c r="Z249" s="26"/>
    </row>
    <row r="250" spans="1:26" x14ac:dyDescent="0.2">
      <c r="A250" s="26"/>
      <c r="B250" s="26"/>
      <c r="C250" s="26"/>
      <c r="D250" s="26"/>
      <c r="E250" s="26"/>
      <c r="F250" s="26"/>
      <c r="G250" s="26"/>
      <c r="H250" s="26"/>
      <c r="I250" s="26"/>
      <c r="J250" s="26"/>
      <c r="K250" s="26"/>
      <c r="L250" s="26"/>
      <c r="M250" s="26"/>
      <c r="N250" s="26"/>
      <c r="O250" s="26"/>
      <c r="P250" s="26"/>
      <c r="Q250" s="26"/>
      <c r="R250" s="26"/>
      <c r="S250" s="26"/>
      <c r="T250" s="26"/>
      <c r="U250" s="26"/>
      <c r="V250" s="26"/>
      <c r="W250" s="26"/>
      <c r="X250" s="26"/>
      <c r="Y250" s="26"/>
      <c r="Z250" s="26"/>
    </row>
    <row r="251" spans="1:26" x14ac:dyDescent="0.2">
      <c r="A251" s="26"/>
      <c r="B251" s="26"/>
      <c r="C251" s="26"/>
      <c r="D251" s="26"/>
      <c r="E251" s="26"/>
      <c r="F251" s="26"/>
      <c r="G251" s="26"/>
      <c r="H251" s="26"/>
      <c r="I251" s="26"/>
      <c r="J251" s="26"/>
      <c r="K251" s="26"/>
      <c r="L251" s="26"/>
      <c r="M251" s="26"/>
      <c r="N251" s="26"/>
      <c r="O251" s="26"/>
      <c r="P251" s="26"/>
      <c r="Q251" s="26"/>
      <c r="R251" s="26"/>
      <c r="S251" s="26"/>
      <c r="T251" s="26"/>
      <c r="U251" s="26"/>
      <c r="V251" s="26"/>
      <c r="W251" s="26"/>
      <c r="X251" s="26"/>
      <c r="Y251" s="26"/>
      <c r="Z251" s="26"/>
    </row>
    <row r="252" spans="1:26" x14ac:dyDescent="0.2">
      <c r="A252" s="26"/>
      <c r="B252" s="26"/>
      <c r="C252" s="26"/>
      <c r="D252" s="26"/>
      <c r="E252" s="26"/>
      <c r="F252" s="26"/>
      <c r="G252" s="26"/>
      <c r="H252" s="26"/>
      <c r="I252" s="26"/>
      <c r="J252" s="26"/>
      <c r="K252" s="26"/>
      <c r="L252" s="26"/>
      <c r="M252" s="26"/>
      <c r="N252" s="26"/>
      <c r="O252" s="26"/>
      <c r="P252" s="26"/>
      <c r="Q252" s="26"/>
      <c r="R252" s="26"/>
      <c r="S252" s="26"/>
      <c r="T252" s="26"/>
      <c r="U252" s="26"/>
      <c r="V252" s="26"/>
      <c r="W252" s="26"/>
      <c r="X252" s="26"/>
      <c r="Y252" s="26"/>
      <c r="Z252" s="26"/>
    </row>
    <row r="253" spans="1:26" x14ac:dyDescent="0.2">
      <c r="A253" s="26"/>
      <c r="B253" s="26"/>
      <c r="C253" s="26"/>
      <c r="D253" s="26"/>
      <c r="E253" s="26"/>
      <c r="F253" s="26"/>
      <c r="G253" s="26"/>
      <c r="H253" s="26"/>
      <c r="I253" s="26"/>
      <c r="J253" s="26"/>
      <c r="K253" s="26"/>
      <c r="L253" s="26"/>
      <c r="M253" s="26"/>
      <c r="N253" s="26"/>
      <c r="O253" s="26"/>
      <c r="P253" s="26"/>
      <c r="Q253" s="26"/>
      <c r="R253" s="26"/>
      <c r="S253" s="26"/>
      <c r="T253" s="26"/>
      <c r="U253" s="26"/>
      <c r="V253" s="26"/>
      <c r="W253" s="26"/>
      <c r="X253" s="26"/>
      <c r="Y253" s="26"/>
      <c r="Z253" s="26"/>
    </row>
    <row r="254" spans="1:26" x14ac:dyDescent="0.2">
      <c r="A254" s="26"/>
      <c r="B254" s="26"/>
      <c r="C254" s="26"/>
      <c r="D254" s="26"/>
      <c r="E254" s="26"/>
      <c r="F254" s="26"/>
      <c r="G254" s="26"/>
      <c r="H254" s="26"/>
      <c r="I254" s="26"/>
      <c r="J254" s="26"/>
      <c r="K254" s="26"/>
      <c r="L254" s="26"/>
      <c r="M254" s="26"/>
      <c r="N254" s="26"/>
      <c r="O254" s="26"/>
      <c r="P254" s="26"/>
      <c r="Q254" s="26"/>
      <c r="R254" s="26"/>
      <c r="S254" s="26"/>
      <c r="T254" s="26"/>
      <c r="U254" s="26"/>
      <c r="V254" s="26"/>
      <c r="W254" s="26"/>
      <c r="X254" s="26"/>
      <c r="Y254" s="26"/>
      <c r="Z254" s="26"/>
    </row>
    <row r="255" spans="1:26" x14ac:dyDescent="0.2">
      <c r="A255" s="26"/>
      <c r="B255" s="26"/>
      <c r="C255" s="26"/>
      <c r="D255" s="26"/>
      <c r="E255" s="26"/>
      <c r="F255" s="26"/>
      <c r="G255" s="26"/>
      <c r="H255" s="26"/>
      <c r="I255" s="26"/>
      <c r="J255" s="26"/>
      <c r="K255" s="26"/>
      <c r="L255" s="26"/>
      <c r="M255" s="26"/>
      <c r="N255" s="26"/>
      <c r="O255" s="26"/>
      <c r="P255" s="26"/>
      <c r="Q255" s="26"/>
      <c r="R255" s="26"/>
      <c r="S255" s="26"/>
      <c r="T255" s="26"/>
      <c r="U255" s="26"/>
      <c r="V255" s="26"/>
      <c r="W255" s="26"/>
      <c r="X255" s="26"/>
      <c r="Y255" s="26"/>
      <c r="Z255" s="26"/>
    </row>
    <row r="256" spans="1:26" x14ac:dyDescent="0.2">
      <c r="A256" s="26"/>
      <c r="B256" s="26"/>
      <c r="C256" s="26"/>
      <c r="D256" s="26"/>
      <c r="E256" s="26"/>
      <c r="F256" s="26"/>
      <c r="G256" s="26"/>
      <c r="H256" s="26"/>
      <c r="I256" s="26"/>
      <c r="J256" s="26"/>
      <c r="K256" s="26"/>
      <c r="L256" s="26"/>
      <c r="M256" s="26"/>
      <c r="N256" s="26"/>
      <c r="O256" s="26"/>
      <c r="P256" s="26"/>
      <c r="Q256" s="26"/>
      <c r="R256" s="26"/>
      <c r="S256" s="26"/>
      <c r="T256" s="26"/>
      <c r="U256" s="26"/>
      <c r="V256" s="26"/>
      <c r="W256" s="26"/>
      <c r="X256" s="26"/>
      <c r="Y256" s="26"/>
      <c r="Z256" s="26"/>
    </row>
    <row r="257" spans="1:26" x14ac:dyDescent="0.2">
      <c r="A257" s="26"/>
      <c r="B257" s="26"/>
      <c r="C257" s="26"/>
      <c r="D257" s="26"/>
      <c r="E257" s="26"/>
      <c r="F257" s="26"/>
      <c r="G257" s="26"/>
      <c r="H257" s="26"/>
      <c r="I257" s="26"/>
      <c r="J257" s="26"/>
      <c r="K257" s="26"/>
      <c r="L257" s="26"/>
      <c r="M257" s="26"/>
      <c r="N257" s="26"/>
      <c r="O257" s="26"/>
      <c r="P257" s="26"/>
      <c r="Q257" s="26"/>
      <c r="R257" s="26"/>
      <c r="S257" s="26"/>
      <c r="T257" s="26"/>
      <c r="U257" s="26"/>
      <c r="V257" s="26"/>
      <c r="W257" s="26"/>
      <c r="X257" s="26"/>
      <c r="Y257" s="26"/>
      <c r="Z257" s="26"/>
    </row>
    <row r="258" spans="1:26" x14ac:dyDescent="0.2">
      <c r="A258" s="26"/>
      <c r="B258" s="26"/>
      <c r="C258" s="26"/>
      <c r="D258" s="26"/>
      <c r="E258" s="26"/>
      <c r="F258" s="26"/>
      <c r="G258" s="26"/>
      <c r="H258" s="26"/>
      <c r="I258" s="26"/>
      <c r="J258" s="26"/>
      <c r="K258" s="26"/>
      <c r="L258" s="26"/>
      <c r="M258" s="26"/>
      <c r="N258" s="26"/>
      <c r="O258" s="26"/>
      <c r="P258" s="26"/>
      <c r="Q258" s="26"/>
      <c r="R258" s="26"/>
      <c r="S258" s="26"/>
      <c r="T258" s="26"/>
      <c r="U258" s="26"/>
      <c r="V258" s="26"/>
      <c r="W258" s="26"/>
      <c r="X258" s="26"/>
      <c r="Y258" s="26"/>
      <c r="Z258" s="26"/>
    </row>
    <row r="259" spans="1:26" x14ac:dyDescent="0.2">
      <c r="A259" s="26"/>
      <c r="B259" s="26"/>
      <c r="C259" s="26"/>
      <c r="D259" s="26"/>
      <c r="E259" s="26"/>
      <c r="F259" s="26"/>
      <c r="G259" s="26"/>
      <c r="H259" s="26"/>
      <c r="I259" s="26"/>
      <c r="J259" s="26"/>
      <c r="K259" s="26"/>
      <c r="L259" s="26"/>
      <c r="M259" s="26"/>
      <c r="N259" s="26"/>
      <c r="O259" s="26"/>
      <c r="P259" s="26"/>
      <c r="Q259" s="26"/>
      <c r="R259" s="26"/>
      <c r="S259" s="26"/>
      <c r="T259" s="26"/>
      <c r="U259" s="26"/>
      <c r="V259" s="26"/>
      <c r="W259" s="26"/>
      <c r="X259" s="26"/>
      <c r="Y259" s="26"/>
      <c r="Z259" s="26"/>
    </row>
    <row r="260" spans="1:26" x14ac:dyDescent="0.2">
      <c r="A260" s="26"/>
      <c r="B260" s="26"/>
      <c r="C260" s="26"/>
      <c r="D260" s="26"/>
      <c r="E260" s="26"/>
      <c r="F260" s="26"/>
      <c r="G260" s="26"/>
      <c r="H260" s="26"/>
      <c r="I260" s="26"/>
      <c r="J260" s="26"/>
      <c r="K260" s="26"/>
      <c r="L260" s="26"/>
      <c r="M260" s="26"/>
      <c r="N260" s="26"/>
      <c r="O260" s="26"/>
      <c r="P260" s="26"/>
      <c r="Q260" s="26"/>
      <c r="R260" s="26"/>
      <c r="S260" s="26"/>
      <c r="T260" s="26"/>
      <c r="U260" s="26"/>
      <c r="V260" s="26"/>
      <c r="W260" s="26"/>
      <c r="X260" s="26"/>
      <c r="Y260" s="26"/>
      <c r="Z260" s="26"/>
    </row>
    <row r="261" spans="1:26" x14ac:dyDescent="0.2">
      <c r="A261" s="26"/>
      <c r="B261" s="26"/>
      <c r="C261" s="26"/>
      <c r="D261" s="26"/>
      <c r="E261" s="26"/>
      <c r="F261" s="26"/>
      <c r="G261" s="26"/>
      <c r="H261" s="26"/>
      <c r="I261" s="26"/>
      <c r="J261" s="26"/>
      <c r="K261" s="26"/>
      <c r="L261" s="26"/>
      <c r="M261" s="26"/>
      <c r="N261" s="26"/>
      <c r="O261" s="26"/>
      <c r="P261" s="26"/>
      <c r="Q261" s="26"/>
      <c r="R261" s="26"/>
      <c r="S261" s="26"/>
      <c r="T261" s="26"/>
      <c r="U261" s="26"/>
      <c r="V261" s="26"/>
      <c r="W261" s="26"/>
      <c r="X261" s="26"/>
      <c r="Y261" s="26"/>
      <c r="Z261" s="26"/>
    </row>
    <row r="262" spans="1:26" x14ac:dyDescent="0.2">
      <c r="A262" s="26"/>
      <c r="B262" s="26"/>
      <c r="C262" s="26"/>
      <c r="D262" s="26"/>
      <c r="E262" s="26"/>
      <c r="F262" s="26"/>
      <c r="G262" s="26"/>
      <c r="H262" s="26"/>
      <c r="I262" s="26"/>
      <c r="J262" s="26"/>
      <c r="K262" s="26"/>
      <c r="L262" s="26"/>
      <c r="M262" s="26"/>
      <c r="N262" s="26"/>
      <c r="O262" s="26"/>
      <c r="P262" s="26"/>
      <c r="Q262" s="26"/>
      <c r="R262" s="26"/>
      <c r="S262" s="26"/>
      <c r="T262" s="26"/>
      <c r="U262" s="26"/>
      <c r="V262" s="26"/>
      <c r="W262" s="26"/>
      <c r="X262" s="26"/>
      <c r="Y262" s="26"/>
      <c r="Z262" s="26"/>
    </row>
    <row r="263" spans="1:26" x14ac:dyDescent="0.2">
      <c r="A263" s="26"/>
      <c r="B263" s="26"/>
      <c r="C263" s="26"/>
      <c r="D263" s="26"/>
      <c r="E263" s="26"/>
      <c r="F263" s="26"/>
      <c r="G263" s="26"/>
      <c r="H263" s="26"/>
      <c r="I263" s="26"/>
      <c r="J263" s="26"/>
      <c r="K263" s="26"/>
      <c r="L263" s="26"/>
      <c r="M263" s="26"/>
      <c r="N263" s="26"/>
      <c r="O263" s="26"/>
      <c r="P263" s="26"/>
      <c r="Q263" s="26"/>
      <c r="R263" s="26"/>
      <c r="S263" s="26"/>
      <c r="T263" s="26"/>
      <c r="U263" s="26"/>
      <c r="V263" s="26"/>
      <c r="W263" s="26"/>
      <c r="X263" s="26"/>
      <c r="Y263" s="26"/>
      <c r="Z263" s="26"/>
    </row>
    <row r="264" spans="1:26" x14ac:dyDescent="0.2">
      <c r="A264" s="26"/>
      <c r="B264" s="26"/>
      <c r="C264" s="26"/>
      <c r="D264" s="26"/>
      <c r="E264" s="26"/>
      <c r="F264" s="26"/>
      <c r="G264" s="26"/>
      <c r="H264" s="26"/>
      <c r="I264" s="26"/>
      <c r="J264" s="26"/>
      <c r="K264" s="26"/>
      <c r="L264" s="26"/>
      <c r="M264" s="26"/>
      <c r="N264" s="26"/>
      <c r="O264" s="26"/>
      <c r="P264" s="26"/>
      <c r="Q264" s="26"/>
      <c r="R264" s="26"/>
      <c r="S264" s="26"/>
      <c r="T264" s="26"/>
      <c r="U264" s="26"/>
      <c r="V264" s="26"/>
      <c r="W264" s="26"/>
      <c r="X264" s="26"/>
      <c r="Y264" s="26"/>
      <c r="Z264" s="26"/>
    </row>
    <row r="265" spans="1:26" x14ac:dyDescent="0.2">
      <c r="A265" s="26"/>
      <c r="B265" s="26"/>
      <c r="C265" s="26"/>
      <c r="D265" s="26"/>
      <c r="E265" s="26"/>
      <c r="F265" s="26"/>
      <c r="G265" s="26"/>
      <c r="H265" s="26"/>
      <c r="I265" s="26"/>
      <c r="J265" s="26"/>
      <c r="K265" s="26"/>
      <c r="L265" s="26"/>
      <c r="M265" s="26"/>
      <c r="N265" s="26"/>
      <c r="O265" s="26"/>
      <c r="P265" s="26"/>
      <c r="Q265" s="26"/>
      <c r="R265" s="26"/>
      <c r="S265" s="26"/>
      <c r="T265" s="26"/>
      <c r="U265" s="26"/>
      <c r="V265" s="26"/>
      <c r="W265" s="26"/>
      <c r="X265" s="26"/>
      <c r="Y265" s="26"/>
      <c r="Z265" s="26"/>
    </row>
    <row r="266" spans="1:26" x14ac:dyDescent="0.2">
      <c r="A266" s="26"/>
      <c r="B266" s="26"/>
      <c r="C266" s="26"/>
      <c r="D266" s="26"/>
      <c r="E266" s="26"/>
      <c r="F266" s="26"/>
      <c r="G266" s="26"/>
      <c r="H266" s="26"/>
      <c r="I266" s="26"/>
      <c r="J266" s="26"/>
      <c r="K266" s="26"/>
      <c r="L266" s="26"/>
      <c r="M266" s="26"/>
      <c r="N266" s="26"/>
      <c r="O266" s="26"/>
      <c r="P266" s="26"/>
      <c r="Q266" s="26"/>
      <c r="R266" s="26"/>
      <c r="S266" s="26"/>
      <c r="T266" s="26"/>
      <c r="U266" s="26"/>
      <c r="V266" s="26"/>
      <c r="W266" s="26"/>
      <c r="X266" s="26"/>
      <c r="Y266" s="26"/>
      <c r="Z266" s="26"/>
    </row>
    <row r="267" spans="1:26" x14ac:dyDescent="0.2">
      <c r="A267" s="26"/>
      <c r="B267" s="26"/>
      <c r="C267" s="26"/>
      <c r="D267" s="26"/>
      <c r="E267" s="26"/>
      <c r="F267" s="26"/>
      <c r="G267" s="26"/>
      <c r="H267" s="26"/>
      <c r="I267" s="26"/>
      <c r="J267" s="26"/>
      <c r="K267" s="26"/>
      <c r="L267" s="26"/>
      <c r="M267" s="26"/>
      <c r="N267" s="26"/>
      <c r="O267" s="26"/>
      <c r="P267" s="26"/>
      <c r="Q267" s="26"/>
      <c r="R267" s="26"/>
      <c r="S267" s="26"/>
      <c r="T267" s="26"/>
      <c r="U267" s="26"/>
      <c r="V267" s="26"/>
      <c r="W267" s="26"/>
      <c r="X267" s="26"/>
      <c r="Y267" s="26"/>
      <c r="Z267" s="26"/>
    </row>
    <row r="268" spans="1:26" x14ac:dyDescent="0.2">
      <c r="A268" s="26"/>
      <c r="B268" s="26"/>
      <c r="C268" s="26"/>
      <c r="D268" s="26"/>
      <c r="E268" s="26"/>
      <c r="F268" s="26"/>
      <c r="G268" s="26"/>
      <c r="H268" s="26"/>
      <c r="I268" s="26"/>
      <c r="J268" s="26"/>
      <c r="K268" s="26"/>
      <c r="L268" s="26"/>
      <c r="M268" s="26"/>
      <c r="N268" s="26"/>
      <c r="O268" s="26"/>
      <c r="P268" s="26"/>
      <c r="Q268" s="26"/>
      <c r="R268" s="26"/>
      <c r="S268" s="26"/>
      <c r="T268" s="26"/>
      <c r="U268" s="26"/>
      <c r="V268" s="26"/>
      <c r="W268" s="26"/>
      <c r="X268" s="26"/>
      <c r="Y268" s="26"/>
      <c r="Z268" s="26"/>
    </row>
    <row r="269" spans="1:26" x14ac:dyDescent="0.2">
      <c r="A269" s="26"/>
      <c r="B269" s="26"/>
      <c r="C269" s="26"/>
      <c r="D269" s="26"/>
      <c r="E269" s="26"/>
      <c r="F269" s="26"/>
      <c r="G269" s="26"/>
      <c r="H269" s="26"/>
      <c r="I269" s="26"/>
      <c r="J269" s="26"/>
      <c r="K269" s="26"/>
      <c r="L269" s="26"/>
      <c r="M269" s="26"/>
      <c r="N269" s="26"/>
      <c r="O269" s="26"/>
      <c r="P269" s="26"/>
      <c r="Q269" s="26"/>
      <c r="R269" s="26"/>
      <c r="S269" s="26"/>
      <c r="T269" s="26"/>
      <c r="U269" s="26"/>
      <c r="V269" s="26"/>
      <c r="W269" s="26"/>
      <c r="X269" s="26"/>
      <c r="Y269" s="26"/>
      <c r="Z269" s="26"/>
    </row>
    <row r="270" spans="1:26" x14ac:dyDescent="0.2">
      <c r="A270" s="26"/>
      <c r="B270" s="26"/>
      <c r="C270" s="26"/>
      <c r="D270" s="26"/>
      <c r="E270" s="26"/>
      <c r="F270" s="26"/>
      <c r="G270" s="26"/>
      <c r="H270" s="26"/>
      <c r="I270" s="26"/>
      <c r="J270" s="26"/>
      <c r="K270" s="26"/>
      <c r="L270" s="26"/>
      <c r="M270" s="26"/>
      <c r="N270" s="26"/>
      <c r="O270" s="26"/>
      <c r="P270" s="26"/>
      <c r="Q270" s="26"/>
      <c r="R270" s="26"/>
      <c r="S270" s="26"/>
      <c r="T270" s="26"/>
      <c r="U270" s="26"/>
      <c r="V270" s="26"/>
      <c r="W270" s="26"/>
      <c r="X270" s="26"/>
      <c r="Y270" s="26"/>
      <c r="Z270" s="26"/>
    </row>
    <row r="271" spans="1:26" x14ac:dyDescent="0.2">
      <c r="A271" s="26"/>
      <c r="B271" s="26"/>
      <c r="C271" s="26"/>
      <c r="D271" s="26"/>
      <c r="E271" s="26"/>
      <c r="F271" s="26"/>
      <c r="G271" s="26"/>
      <c r="H271" s="26"/>
      <c r="I271" s="26"/>
      <c r="J271" s="26"/>
      <c r="K271" s="26"/>
      <c r="L271" s="26"/>
      <c r="M271" s="26"/>
      <c r="N271" s="26"/>
      <c r="O271" s="26"/>
      <c r="P271" s="26"/>
      <c r="Q271" s="26"/>
      <c r="R271" s="26"/>
      <c r="S271" s="26"/>
      <c r="T271" s="26"/>
      <c r="U271" s="26"/>
      <c r="V271" s="26"/>
      <c r="W271" s="26"/>
      <c r="X271" s="26"/>
      <c r="Y271" s="26"/>
      <c r="Z271" s="26"/>
    </row>
    <row r="272" spans="1:26" x14ac:dyDescent="0.2">
      <c r="A272" s="26"/>
      <c r="B272" s="26"/>
      <c r="C272" s="26"/>
      <c r="D272" s="26"/>
      <c r="E272" s="26"/>
      <c r="F272" s="26"/>
      <c r="G272" s="26"/>
      <c r="H272" s="26"/>
      <c r="I272" s="26"/>
      <c r="J272" s="26"/>
      <c r="K272" s="26"/>
      <c r="L272" s="26"/>
      <c r="M272" s="26"/>
      <c r="N272" s="26"/>
      <c r="O272" s="26"/>
      <c r="P272" s="26"/>
      <c r="Q272" s="26"/>
      <c r="R272" s="26"/>
      <c r="S272" s="26"/>
      <c r="T272" s="26"/>
      <c r="U272" s="26"/>
      <c r="V272" s="26"/>
      <c r="W272" s="26"/>
      <c r="X272" s="26"/>
      <c r="Y272" s="26"/>
      <c r="Z272" s="26"/>
    </row>
    <row r="273" spans="1:26" x14ac:dyDescent="0.2">
      <c r="A273" s="26"/>
      <c r="B273" s="26"/>
      <c r="C273" s="26"/>
      <c r="D273" s="26"/>
      <c r="E273" s="26"/>
      <c r="F273" s="26"/>
      <c r="G273" s="26"/>
      <c r="H273" s="26"/>
      <c r="I273" s="26"/>
      <c r="J273" s="26"/>
      <c r="K273" s="26"/>
      <c r="L273" s="26"/>
      <c r="M273" s="26"/>
      <c r="N273" s="26"/>
      <c r="O273" s="26"/>
      <c r="P273" s="26"/>
      <c r="Q273" s="26"/>
      <c r="R273" s="26"/>
      <c r="S273" s="26"/>
      <c r="T273" s="26"/>
      <c r="U273" s="26"/>
      <c r="V273" s="26"/>
      <c r="W273" s="26"/>
      <c r="X273" s="26"/>
      <c r="Y273" s="26"/>
      <c r="Z273" s="26"/>
    </row>
    <row r="274" spans="1:26" x14ac:dyDescent="0.2">
      <c r="A274" s="26"/>
      <c r="B274" s="26"/>
      <c r="C274" s="26"/>
      <c r="D274" s="26"/>
      <c r="E274" s="26"/>
      <c r="F274" s="26"/>
      <c r="G274" s="26"/>
      <c r="H274" s="26"/>
      <c r="I274" s="26"/>
      <c r="J274" s="26"/>
      <c r="K274" s="26"/>
      <c r="L274" s="26"/>
      <c r="M274" s="26"/>
      <c r="N274" s="26"/>
      <c r="O274" s="26"/>
      <c r="P274" s="26"/>
      <c r="Q274" s="26"/>
      <c r="R274" s="26"/>
      <c r="S274" s="26"/>
      <c r="T274" s="26"/>
      <c r="U274" s="26"/>
      <c r="V274" s="26"/>
      <c r="W274" s="26"/>
      <c r="X274" s="26"/>
      <c r="Y274" s="26"/>
      <c r="Z274" s="26"/>
    </row>
    <row r="275" spans="1:26" x14ac:dyDescent="0.2">
      <c r="A275" s="26"/>
      <c r="B275" s="26"/>
      <c r="C275" s="26"/>
      <c r="D275" s="26"/>
      <c r="E275" s="26"/>
      <c r="F275" s="26"/>
      <c r="G275" s="26"/>
      <c r="H275" s="26"/>
      <c r="I275" s="26"/>
      <c r="J275" s="26"/>
      <c r="K275" s="26"/>
      <c r="L275" s="26"/>
      <c r="M275" s="26"/>
      <c r="N275" s="26"/>
      <c r="O275" s="26"/>
      <c r="P275" s="26"/>
      <c r="Q275" s="26"/>
      <c r="R275" s="26"/>
      <c r="S275" s="26"/>
      <c r="T275" s="26"/>
      <c r="U275" s="26"/>
      <c r="V275" s="26"/>
      <c r="W275" s="26"/>
      <c r="X275" s="26"/>
      <c r="Y275" s="26"/>
      <c r="Z275" s="26"/>
    </row>
    <row r="276" spans="1:26" x14ac:dyDescent="0.2">
      <c r="A276" s="26"/>
      <c r="B276" s="26"/>
      <c r="C276" s="26"/>
      <c r="D276" s="26"/>
      <c r="E276" s="26"/>
      <c r="F276" s="26"/>
      <c r="G276" s="26"/>
      <c r="H276" s="26"/>
      <c r="I276" s="26"/>
      <c r="J276" s="26"/>
      <c r="K276" s="26"/>
      <c r="L276" s="26"/>
      <c r="M276" s="26"/>
      <c r="N276" s="26"/>
      <c r="O276" s="26"/>
      <c r="P276" s="26"/>
      <c r="Q276" s="26"/>
      <c r="R276" s="26"/>
      <c r="S276" s="26"/>
      <c r="T276" s="26"/>
      <c r="U276" s="26"/>
      <c r="V276" s="26"/>
      <c r="W276" s="26"/>
      <c r="X276" s="26"/>
      <c r="Y276" s="26"/>
      <c r="Z276" s="26"/>
    </row>
    <row r="277" spans="1:26" x14ac:dyDescent="0.2">
      <c r="A277" s="26"/>
      <c r="B277" s="26"/>
      <c r="C277" s="26"/>
      <c r="D277" s="26"/>
      <c r="E277" s="26"/>
      <c r="F277" s="26"/>
      <c r="G277" s="26"/>
      <c r="H277" s="26"/>
      <c r="I277" s="26"/>
      <c r="J277" s="26"/>
      <c r="K277" s="26"/>
      <c r="L277" s="26"/>
      <c r="M277" s="26"/>
      <c r="N277" s="26"/>
      <c r="O277" s="26"/>
      <c r="P277" s="26"/>
      <c r="Q277" s="26"/>
      <c r="R277" s="26"/>
      <c r="S277" s="26"/>
      <c r="T277" s="26"/>
      <c r="U277" s="26"/>
      <c r="V277" s="26"/>
      <c r="W277" s="26"/>
      <c r="X277" s="26"/>
      <c r="Y277" s="26"/>
      <c r="Z277" s="26"/>
    </row>
    <row r="278" spans="1:26" x14ac:dyDescent="0.2">
      <c r="A278" s="26"/>
      <c r="B278" s="26"/>
      <c r="C278" s="26"/>
      <c r="D278" s="26"/>
      <c r="E278" s="26"/>
      <c r="F278" s="26"/>
      <c r="G278" s="26"/>
      <c r="H278" s="26"/>
      <c r="I278" s="26"/>
      <c r="J278" s="26"/>
      <c r="K278" s="26"/>
      <c r="L278" s="26"/>
      <c r="M278" s="26"/>
      <c r="N278" s="26"/>
      <c r="O278" s="26"/>
      <c r="P278" s="26"/>
      <c r="Q278" s="26"/>
      <c r="R278" s="26"/>
      <c r="S278" s="26"/>
      <c r="T278" s="26"/>
      <c r="U278" s="26"/>
      <c r="V278" s="26"/>
      <c r="W278" s="26"/>
      <c r="X278" s="26"/>
      <c r="Y278" s="26"/>
      <c r="Z278" s="26"/>
    </row>
    <row r="279" spans="1:26" x14ac:dyDescent="0.2">
      <c r="A279" s="26"/>
      <c r="B279" s="26"/>
      <c r="C279" s="26"/>
      <c r="D279" s="26"/>
      <c r="E279" s="26"/>
      <c r="F279" s="26"/>
      <c r="G279" s="26"/>
      <c r="H279" s="26"/>
      <c r="I279" s="26"/>
      <c r="J279" s="26"/>
      <c r="K279" s="26"/>
      <c r="L279" s="26"/>
      <c r="M279" s="26"/>
      <c r="N279" s="26"/>
      <c r="O279" s="26"/>
      <c r="P279" s="26"/>
      <c r="Q279" s="26"/>
      <c r="R279" s="26"/>
      <c r="S279" s="26"/>
      <c r="T279" s="26"/>
      <c r="U279" s="26"/>
      <c r="V279" s="26"/>
      <c r="W279" s="26"/>
      <c r="X279" s="26"/>
      <c r="Y279" s="26"/>
      <c r="Z279" s="26"/>
    </row>
    <row r="280" spans="1:26" x14ac:dyDescent="0.2">
      <c r="A280" s="26"/>
      <c r="B280" s="26"/>
      <c r="C280" s="26"/>
      <c r="D280" s="26"/>
      <c r="E280" s="26"/>
      <c r="F280" s="26"/>
      <c r="G280" s="26"/>
      <c r="H280" s="26"/>
      <c r="I280" s="26"/>
      <c r="J280" s="26"/>
      <c r="K280" s="26"/>
      <c r="L280" s="26"/>
      <c r="M280" s="26"/>
      <c r="N280" s="26"/>
      <c r="O280" s="26"/>
      <c r="P280" s="26"/>
      <c r="Q280" s="26"/>
      <c r="R280" s="26"/>
      <c r="S280" s="26"/>
      <c r="T280" s="26"/>
      <c r="U280" s="26"/>
      <c r="V280" s="26"/>
      <c r="W280" s="26"/>
      <c r="X280" s="26"/>
      <c r="Y280" s="26"/>
      <c r="Z280" s="26"/>
    </row>
    <row r="281" spans="1:26" x14ac:dyDescent="0.2">
      <c r="A281" s="26"/>
      <c r="B281" s="26"/>
      <c r="C281" s="26"/>
      <c r="D281" s="26"/>
      <c r="E281" s="26"/>
      <c r="F281" s="26"/>
      <c r="G281" s="26"/>
      <c r="H281" s="26"/>
      <c r="I281" s="26"/>
      <c r="J281" s="26"/>
      <c r="K281" s="26"/>
      <c r="L281" s="26"/>
      <c r="M281" s="26"/>
      <c r="N281" s="26"/>
      <c r="O281" s="26"/>
      <c r="P281" s="26"/>
      <c r="Q281" s="26"/>
      <c r="R281" s="26"/>
      <c r="S281" s="26"/>
      <c r="T281" s="26"/>
      <c r="U281" s="26"/>
      <c r="V281" s="26"/>
      <c r="W281" s="26"/>
      <c r="X281" s="26"/>
      <c r="Y281" s="26"/>
      <c r="Z281" s="26"/>
    </row>
    <row r="282" spans="1:26" x14ac:dyDescent="0.2">
      <c r="A282" s="26"/>
      <c r="B282" s="26"/>
      <c r="C282" s="26"/>
      <c r="D282" s="26"/>
      <c r="E282" s="26"/>
      <c r="F282" s="26"/>
      <c r="G282" s="26"/>
      <c r="H282" s="26"/>
      <c r="I282" s="26"/>
      <c r="J282" s="26"/>
      <c r="K282" s="26"/>
      <c r="L282" s="26"/>
      <c r="M282" s="26"/>
      <c r="N282" s="26"/>
      <c r="O282" s="26"/>
      <c r="P282" s="26"/>
      <c r="Q282" s="26"/>
      <c r="R282" s="26"/>
      <c r="S282" s="26"/>
      <c r="T282" s="26"/>
      <c r="U282" s="26"/>
      <c r="V282" s="26"/>
      <c r="W282" s="26"/>
      <c r="X282" s="26"/>
      <c r="Y282" s="26"/>
      <c r="Z282" s="26"/>
    </row>
    <row r="283" spans="1:26" x14ac:dyDescent="0.2">
      <c r="A283" s="26"/>
      <c r="B283" s="26"/>
      <c r="C283" s="26"/>
      <c r="D283" s="26"/>
      <c r="E283" s="26"/>
      <c r="F283" s="26"/>
      <c r="G283" s="26"/>
      <c r="H283" s="26"/>
      <c r="I283" s="26"/>
      <c r="J283" s="26"/>
      <c r="K283" s="26"/>
      <c r="L283" s="26"/>
      <c r="M283" s="26"/>
      <c r="N283" s="26"/>
      <c r="O283" s="26"/>
      <c r="P283" s="26"/>
      <c r="Q283" s="26"/>
      <c r="R283" s="26"/>
      <c r="S283" s="26"/>
      <c r="T283" s="26"/>
      <c r="U283" s="26"/>
      <c r="V283" s="26"/>
      <c r="W283" s="26"/>
      <c r="X283" s="26"/>
      <c r="Y283" s="26"/>
      <c r="Z283" s="26"/>
    </row>
    <row r="284" spans="1:26" x14ac:dyDescent="0.2">
      <c r="A284" s="26"/>
      <c r="B284" s="26"/>
      <c r="C284" s="26"/>
      <c r="D284" s="26"/>
      <c r="E284" s="26"/>
      <c r="F284" s="26"/>
      <c r="G284" s="26"/>
      <c r="H284" s="26"/>
      <c r="I284" s="26"/>
      <c r="J284" s="26"/>
      <c r="K284" s="26"/>
      <c r="L284" s="26"/>
      <c r="M284" s="26"/>
      <c r="N284" s="26"/>
      <c r="O284" s="26"/>
      <c r="P284" s="26"/>
      <c r="Q284" s="26"/>
      <c r="R284" s="26"/>
      <c r="S284" s="26"/>
      <c r="T284" s="26"/>
      <c r="U284" s="26"/>
      <c r="V284" s="26"/>
      <c r="W284" s="26"/>
      <c r="X284" s="26"/>
      <c r="Y284" s="26"/>
      <c r="Z284" s="26"/>
    </row>
    <row r="285" spans="1:26" x14ac:dyDescent="0.2">
      <c r="A285" s="26"/>
      <c r="B285" s="26"/>
      <c r="C285" s="26"/>
      <c r="D285" s="26"/>
      <c r="E285" s="26"/>
      <c r="F285" s="26"/>
      <c r="G285" s="26"/>
      <c r="H285" s="26"/>
      <c r="I285" s="26"/>
      <c r="J285" s="26"/>
      <c r="K285" s="26"/>
      <c r="L285" s="26"/>
      <c r="M285" s="26"/>
      <c r="N285" s="26"/>
      <c r="O285" s="26"/>
      <c r="P285" s="26"/>
      <c r="Q285" s="26"/>
      <c r="R285" s="26"/>
      <c r="S285" s="26"/>
      <c r="T285" s="26"/>
      <c r="U285" s="26"/>
      <c r="V285" s="26"/>
      <c r="W285" s="26"/>
      <c r="X285" s="26"/>
      <c r="Y285" s="26"/>
      <c r="Z285" s="26"/>
    </row>
    <row r="286" spans="1:26" x14ac:dyDescent="0.2">
      <c r="A286" s="26"/>
      <c r="B286" s="26"/>
      <c r="C286" s="26"/>
      <c r="D286" s="26"/>
      <c r="E286" s="26"/>
      <c r="F286" s="26"/>
      <c r="G286" s="26"/>
      <c r="H286" s="26"/>
      <c r="I286" s="26"/>
      <c r="J286" s="26"/>
      <c r="K286" s="26"/>
      <c r="L286" s="26"/>
      <c r="M286" s="26"/>
      <c r="N286" s="26"/>
      <c r="O286" s="26"/>
      <c r="P286" s="26"/>
      <c r="Q286" s="26"/>
      <c r="R286" s="26"/>
      <c r="S286" s="26"/>
      <c r="T286" s="26"/>
      <c r="U286" s="26"/>
      <c r="V286" s="26"/>
      <c r="W286" s="26"/>
      <c r="X286" s="26"/>
      <c r="Y286" s="26"/>
      <c r="Z286" s="26"/>
    </row>
    <row r="287" spans="1:26" x14ac:dyDescent="0.2">
      <c r="A287" s="26"/>
      <c r="B287" s="26"/>
      <c r="C287" s="26"/>
      <c r="D287" s="26"/>
      <c r="E287" s="26"/>
      <c r="F287" s="26"/>
      <c r="G287" s="26"/>
      <c r="H287" s="26"/>
      <c r="I287" s="26"/>
      <c r="J287" s="26"/>
      <c r="K287" s="26"/>
      <c r="L287" s="26"/>
      <c r="M287" s="26"/>
      <c r="N287" s="26"/>
      <c r="O287" s="26"/>
      <c r="P287" s="26"/>
      <c r="Q287" s="26"/>
      <c r="R287" s="26"/>
      <c r="S287" s="26"/>
      <c r="T287" s="26"/>
      <c r="U287" s="26"/>
      <c r="V287" s="26"/>
      <c r="W287" s="26"/>
      <c r="X287" s="26"/>
      <c r="Y287" s="26"/>
      <c r="Z287" s="26"/>
    </row>
    <row r="288" spans="1:26" x14ac:dyDescent="0.2">
      <c r="A288" s="26"/>
      <c r="B288" s="26"/>
      <c r="C288" s="26"/>
      <c r="D288" s="26"/>
      <c r="E288" s="26"/>
      <c r="F288" s="26"/>
      <c r="G288" s="26"/>
      <c r="H288" s="26"/>
      <c r="I288" s="26"/>
      <c r="J288" s="26"/>
      <c r="K288" s="26"/>
      <c r="L288" s="26"/>
      <c r="M288" s="26"/>
      <c r="N288" s="26"/>
      <c r="O288" s="26"/>
      <c r="P288" s="26"/>
      <c r="Q288" s="26"/>
      <c r="R288" s="26"/>
      <c r="S288" s="26"/>
      <c r="T288" s="26"/>
      <c r="U288" s="26"/>
      <c r="V288" s="26"/>
      <c r="W288" s="26"/>
      <c r="X288" s="26"/>
      <c r="Y288" s="26"/>
      <c r="Z288" s="26"/>
    </row>
    <row r="289" spans="1:26" x14ac:dyDescent="0.2">
      <c r="A289" s="26"/>
      <c r="B289" s="26"/>
      <c r="C289" s="26"/>
      <c r="D289" s="26"/>
      <c r="E289" s="26"/>
      <c r="F289" s="26"/>
      <c r="G289" s="26"/>
      <c r="H289" s="26"/>
      <c r="I289" s="26"/>
      <c r="J289" s="26"/>
      <c r="K289" s="26"/>
      <c r="L289" s="26"/>
      <c r="M289" s="26"/>
      <c r="N289" s="26"/>
      <c r="O289" s="26"/>
      <c r="P289" s="26"/>
      <c r="Q289" s="26"/>
      <c r="R289" s="26"/>
      <c r="S289" s="26"/>
      <c r="T289" s="26"/>
      <c r="U289" s="26"/>
      <c r="V289" s="26"/>
      <c r="W289" s="26"/>
      <c r="X289" s="26"/>
      <c r="Y289" s="26"/>
      <c r="Z289" s="26"/>
    </row>
    <row r="290" spans="1:26" x14ac:dyDescent="0.2">
      <c r="A290" s="26"/>
      <c r="B290" s="26"/>
      <c r="C290" s="26"/>
      <c r="D290" s="26"/>
      <c r="E290" s="26"/>
      <c r="F290" s="26"/>
      <c r="G290" s="26"/>
      <c r="H290" s="26"/>
      <c r="I290" s="26"/>
      <c r="J290" s="26"/>
      <c r="K290" s="26"/>
      <c r="L290" s="26"/>
      <c r="M290" s="26"/>
      <c r="N290" s="26"/>
      <c r="O290" s="26"/>
      <c r="P290" s="26"/>
      <c r="Q290" s="26"/>
      <c r="R290" s="26"/>
      <c r="S290" s="26"/>
      <c r="T290" s="26"/>
      <c r="U290" s="26"/>
      <c r="V290" s="26"/>
      <c r="W290" s="26"/>
      <c r="X290" s="26"/>
      <c r="Y290" s="26"/>
      <c r="Z290" s="26"/>
    </row>
    <row r="291" spans="1:26" x14ac:dyDescent="0.2">
      <c r="A291" s="26"/>
      <c r="B291" s="26"/>
      <c r="C291" s="26"/>
      <c r="D291" s="26"/>
      <c r="E291" s="26"/>
      <c r="F291" s="26"/>
      <c r="G291" s="26"/>
      <c r="H291" s="26"/>
      <c r="I291" s="26"/>
      <c r="J291" s="26"/>
      <c r="K291" s="26"/>
      <c r="L291" s="26"/>
      <c r="M291" s="26"/>
      <c r="N291" s="26"/>
      <c r="O291" s="26"/>
      <c r="P291" s="26"/>
      <c r="Q291" s="26"/>
      <c r="R291" s="26"/>
      <c r="S291" s="26"/>
      <c r="T291" s="26"/>
      <c r="U291" s="26"/>
      <c r="V291" s="26"/>
      <c r="W291" s="26"/>
      <c r="X291" s="26"/>
      <c r="Y291" s="26"/>
      <c r="Z291" s="26"/>
    </row>
    <row r="292" spans="1:26" x14ac:dyDescent="0.2">
      <c r="A292" s="26"/>
      <c r="B292" s="26"/>
      <c r="C292" s="26"/>
      <c r="D292" s="26"/>
      <c r="E292" s="26"/>
      <c r="F292" s="26"/>
      <c r="G292" s="26"/>
      <c r="H292" s="26"/>
      <c r="I292" s="26"/>
      <c r="J292" s="26"/>
      <c r="K292" s="26"/>
      <c r="L292" s="26"/>
      <c r="M292" s="26"/>
      <c r="N292" s="26"/>
      <c r="O292" s="26"/>
      <c r="P292" s="26"/>
      <c r="Q292" s="26"/>
      <c r="R292" s="26"/>
      <c r="S292" s="26"/>
      <c r="T292" s="26"/>
      <c r="U292" s="26"/>
      <c r="V292" s="26"/>
      <c r="W292" s="26"/>
      <c r="X292" s="26"/>
      <c r="Y292" s="26"/>
      <c r="Z292" s="26"/>
    </row>
    <row r="293" spans="1:26" x14ac:dyDescent="0.2">
      <c r="A293" s="26"/>
      <c r="B293" s="26"/>
      <c r="C293" s="26"/>
      <c r="D293" s="26"/>
      <c r="E293" s="26"/>
      <c r="F293" s="26"/>
      <c r="G293" s="26"/>
      <c r="H293" s="26"/>
      <c r="I293" s="26"/>
      <c r="J293" s="26"/>
      <c r="K293" s="26"/>
      <c r="L293" s="26"/>
      <c r="M293" s="26"/>
      <c r="N293" s="26"/>
      <c r="O293" s="26"/>
      <c r="P293" s="26"/>
      <c r="Q293" s="26"/>
      <c r="R293" s="26"/>
      <c r="S293" s="26"/>
      <c r="T293" s="26"/>
      <c r="U293" s="26"/>
      <c r="V293" s="26"/>
      <c r="W293" s="26"/>
      <c r="X293" s="26"/>
      <c r="Y293" s="26"/>
      <c r="Z293" s="26"/>
    </row>
    <row r="294" spans="1:26" x14ac:dyDescent="0.2">
      <c r="A294" s="26"/>
      <c r="B294" s="26"/>
      <c r="C294" s="26"/>
      <c r="D294" s="26"/>
      <c r="E294" s="26"/>
      <c r="F294" s="26"/>
      <c r="G294" s="26"/>
      <c r="H294" s="26"/>
      <c r="I294" s="26"/>
      <c r="J294" s="26"/>
      <c r="K294" s="26"/>
      <c r="L294" s="26"/>
      <c r="M294" s="26"/>
      <c r="N294" s="26"/>
      <c r="O294" s="26"/>
      <c r="P294" s="26"/>
      <c r="Q294" s="26"/>
      <c r="R294" s="26"/>
      <c r="S294" s="26"/>
      <c r="T294" s="26"/>
      <c r="U294" s="26"/>
      <c r="V294" s="26"/>
      <c r="W294" s="26"/>
      <c r="X294" s="26"/>
      <c r="Y294" s="26"/>
      <c r="Z294" s="26"/>
    </row>
    <row r="295" spans="1:26" x14ac:dyDescent="0.2">
      <c r="A295" s="26"/>
      <c r="B295" s="26"/>
      <c r="C295" s="26"/>
      <c r="D295" s="26"/>
      <c r="E295" s="26"/>
      <c r="F295" s="26"/>
      <c r="G295" s="26"/>
      <c r="H295" s="26"/>
      <c r="I295" s="26"/>
      <c r="J295" s="26"/>
      <c r="K295" s="26"/>
      <c r="L295" s="26"/>
      <c r="M295" s="26"/>
      <c r="N295" s="26"/>
      <c r="O295" s="26"/>
      <c r="P295" s="26"/>
      <c r="Q295" s="26"/>
      <c r="R295" s="26"/>
      <c r="S295" s="26"/>
      <c r="T295" s="26"/>
      <c r="U295" s="26"/>
      <c r="V295" s="26"/>
      <c r="W295" s="26"/>
      <c r="X295" s="26"/>
      <c r="Y295" s="26"/>
      <c r="Z295" s="26"/>
    </row>
    <row r="296" spans="1:26" x14ac:dyDescent="0.2">
      <c r="A296" s="26"/>
      <c r="B296" s="26"/>
      <c r="C296" s="26"/>
      <c r="D296" s="26"/>
      <c r="E296" s="26"/>
      <c r="F296" s="26"/>
      <c r="G296" s="26"/>
      <c r="H296" s="26"/>
      <c r="I296" s="26"/>
      <c r="J296" s="26"/>
      <c r="K296" s="26"/>
      <c r="L296" s="26"/>
      <c r="M296" s="26"/>
      <c r="N296" s="26"/>
      <c r="O296" s="26"/>
      <c r="P296" s="26"/>
      <c r="Q296" s="26"/>
      <c r="R296" s="26"/>
      <c r="S296" s="26"/>
      <c r="T296" s="26"/>
      <c r="U296" s="26"/>
      <c r="V296" s="26"/>
      <c r="W296" s="26"/>
      <c r="X296" s="26"/>
      <c r="Y296" s="26"/>
      <c r="Z296" s="26"/>
    </row>
    <row r="297" spans="1:26" x14ac:dyDescent="0.2">
      <c r="A297" s="26"/>
      <c r="B297" s="26"/>
      <c r="C297" s="26"/>
      <c r="D297" s="26"/>
      <c r="E297" s="26"/>
      <c r="F297" s="26"/>
      <c r="G297" s="26"/>
      <c r="H297" s="26"/>
      <c r="I297" s="26"/>
      <c r="J297" s="26"/>
      <c r="K297" s="26"/>
      <c r="L297" s="26"/>
      <c r="M297" s="26"/>
      <c r="N297" s="26"/>
      <c r="O297" s="26"/>
      <c r="P297" s="26"/>
      <c r="Q297" s="26"/>
      <c r="R297" s="26"/>
      <c r="S297" s="26"/>
      <c r="T297" s="26"/>
      <c r="U297" s="26"/>
      <c r="V297" s="26"/>
      <c r="W297" s="26"/>
      <c r="X297" s="26"/>
      <c r="Y297" s="26"/>
      <c r="Z297" s="26"/>
    </row>
    <row r="298" spans="1:26" x14ac:dyDescent="0.2">
      <c r="A298" s="26"/>
      <c r="B298" s="26"/>
      <c r="C298" s="26"/>
      <c r="D298" s="26"/>
      <c r="E298" s="26"/>
      <c r="F298" s="26"/>
      <c r="G298" s="26"/>
      <c r="H298" s="26"/>
      <c r="I298" s="26"/>
      <c r="J298" s="26"/>
      <c r="K298" s="26"/>
      <c r="L298" s="26"/>
      <c r="M298" s="26"/>
      <c r="N298" s="26"/>
      <c r="O298" s="26"/>
      <c r="P298" s="26"/>
      <c r="Q298" s="26"/>
      <c r="R298" s="26"/>
      <c r="S298" s="26"/>
      <c r="T298" s="26"/>
      <c r="U298" s="26"/>
      <c r="V298" s="26"/>
      <c r="W298" s="26"/>
      <c r="X298" s="26"/>
      <c r="Y298" s="26"/>
      <c r="Z298" s="26"/>
    </row>
    <row r="299" spans="1:26" x14ac:dyDescent="0.2">
      <c r="A299" s="26"/>
      <c r="B299" s="26"/>
      <c r="C299" s="26"/>
      <c r="D299" s="26"/>
      <c r="E299" s="26"/>
      <c r="F299" s="26"/>
      <c r="G299" s="26"/>
      <c r="H299" s="26"/>
      <c r="I299" s="26"/>
      <c r="J299" s="26"/>
      <c r="K299" s="26"/>
      <c r="L299" s="26"/>
      <c r="M299" s="26"/>
      <c r="N299" s="26"/>
      <c r="O299" s="26"/>
      <c r="P299" s="26"/>
      <c r="Q299" s="26"/>
      <c r="R299" s="26"/>
      <c r="S299" s="26"/>
      <c r="T299" s="26"/>
      <c r="U299" s="26"/>
      <c r="V299" s="26"/>
      <c r="W299" s="26"/>
      <c r="X299" s="26"/>
      <c r="Y299" s="26"/>
      <c r="Z299" s="26"/>
    </row>
    <row r="300" spans="1:26" x14ac:dyDescent="0.2">
      <c r="A300" s="26"/>
      <c r="B300" s="26"/>
      <c r="C300" s="26"/>
      <c r="D300" s="26"/>
      <c r="E300" s="26"/>
      <c r="F300" s="26"/>
      <c r="G300" s="26"/>
      <c r="H300" s="26"/>
      <c r="I300" s="26"/>
      <c r="J300" s="26"/>
      <c r="K300" s="26"/>
      <c r="L300" s="26"/>
      <c r="M300" s="26"/>
      <c r="N300" s="26"/>
      <c r="O300" s="26"/>
      <c r="P300" s="26"/>
      <c r="Q300" s="26"/>
      <c r="R300" s="26"/>
      <c r="S300" s="26"/>
      <c r="T300" s="26"/>
      <c r="U300" s="26"/>
      <c r="V300" s="26"/>
      <c r="W300" s="26"/>
      <c r="X300" s="26"/>
      <c r="Y300" s="26"/>
      <c r="Z300" s="26"/>
    </row>
    <row r="301" spans="1:26" x14ac:dyDescent="0.2">
      <c r="A301" s="26"/>
      <c r="B301" s="26"/>
      <c r="C301" s="26"/>
      <c r="D301" s="26"/>
      <c r="E301" s="26"/>
      <c r="F301" s="26"/>
      <c r="G301" s="26"/>
      <c r="H301" s="26"/>
      <c r="I301" s="26"/>
      <c r="J301" s="26"/>
      <c r="K301" s="26"/>
      <c r="L301" s="26"/>
      <c r="M301" s="26"/>
      <c r="N301" s="26"/>
      <c r="O301" s="26"/>
      <c r="P301" s="26"/>
      <c r="Q301" s="26"/>
      <c r="R301" s="26"/>
      <c r="S301" s="26"/>
      <c r="T301" s="26"/>
      <c r="U301" s="26"/>
      <c r="V301" s="26"/>
      <c r="W301" s="26"/>
      <c r="X301" s="26"/>
      <c r="Y301" s="26"/>
      <c r="Z301" s="26"/>
    </row>
    <row r="302" spans="1:26" x14ac:dyDescent="0.2">
      <c r="A302" s="26"/>
      <c r="B302" s="26"/>
      <c r="C302" s="26"/>
      <c r="D302" s="26"/>
      <c r="E302" s="26"/>
      <c r="F302" s="26"/>
      <c r="G302" s="26"/>
      <c r="H302" s="26"/>
      <c r="I302" s="26"/>
      <c r="J302" s="26"/>
      <c r="K302" s="26"/>
      <c r="L302" s="26"/>
      <c r="M302" s="26"/>
      <c r="N302" s="26"/>
      <c r="O302" s="26"/>
      <c r="P302" s="26"/>
      <c r="Q302" s="26"/>
      <c r="R302" s="26"/>
      <c r="S302" s="26"/>
      <c r="T302" s="26"/>
      <c r="U302" s="26"/>
      <c r="V302" s="26"/>
      <c r="W302" s="26"/>
      <c r="X302" s="26"/>
      <c r="Y302" s="26"/>
      <c r="Z302" s="26"/>
    </row>
    <row r="303" spans="1:26" x14ac:dyDescent="0.2">
      <c r="A303" s="26"/>
      <c r="B303" s="26"/>
      <c r="C303" s="26"/>
      <c r="D303" s="26"/>
      <c r="E303" s="26"/>
      <c r="F303" s="26"/>
      <c r="G303" s="26"/>
      <c r="H303" s="26"/>
      <c r="I303" s="26"/>
      <c r="J303" s="26"/>
      <c r="K303" s="26"/>
      <c r="L303" s="26"/>
      <c r="M303" s="26"/>
      <c r="N303" s="26"/>
      <c r="O303" s="26"/>
      <c r="P303" s="26"/>
      <c r="Q303" s="26"/>
      <c r="R303" s="26"/>
      <c r="S303" s="26"/>
      <c r="T303" s="26"/>
      <c r="U303" s="26"/>
      <c r="V303" s="26"/>
      <c r="W303" s="26"/>
      <c r="X303" s="26"/>
      <c r="Y303" s="26"/>
      <c r="Z303" s="26"/>
    </row>
    <row r="304" spans="1:26" x14ac:dyDescent="0.2">
      <c r="A304" s="26"/>
      <c r="B304" s="26"/>
      <c r="C304" s="26"/>
      <c r="D304" s="26"/>
      <c r="E304" s="26"/>
      <c r="F304" s="26"/>
      <c r="G304" s="26"/>
      <c r="H304" s="26"/>
      <c r="I304" s="26"/>
      <c r="J304" s="26"/>
      <c r="K304" s="26"/>
      <c r="L304" s="26"/>
      <c r="M304" s="26"/>
      <c r="N304" s="26"/>
      <c r="O304" s="26"/>
      <c r="P304" s="26"/>
      <c r="Q304" s="26"/>
      <c r="R304" s="26"/>
      <c r="S304" s="26"/>
      <c r="T304" s="26"/>
      <c r="U304" s="26"/>
      <c r="V304" s="26"/>
      <c r="W304" s="26"/>
      <c r="X304" s="26"/>
      <c r="Y304" s="26"/>
      <c r="Z304" s="26"/>
    </row>
    <row r="305" spans="1:26" x14ac:dyDescent="0.2">
      <c r="A305" s="26"/>
      <c r="B305" s="26"/>
      <c r="C305" s="26"/>
      <c r="D305" s="26"/>
      <c r="E305" s="26"/>
      <c r="F305" s="26"/>
      <c r="G305" s="26"/>
      <c r="H305" s="26"/>
      <c r="I305" s="26"/>
      <c r="J305" s="26"/>
      <c r="K305" s="26"/>
      <c r="L305" s="26"/>
      <c r="M305" s="26"/>
      <c r="N305" s="26"/>
      <c r="O305" s="26"/>
      <c r="P305" s="26"/>
      <c r="Q305" s="26"/>
      <c r="R305" s="26"/>
      <c r="S305" s="26"/>
      <c r="T305" s="26"/>
      <c r="U305" s="26"/>
      <c r="V305" s="26"/>
      <c r="W305" s="26"/>
      <c r="X305" s="26"/>
      <c r="Y305" s="26"/>
      <c r="Z305" s="26"/>
    </row>
    <row r="306" spans="1:26" x14ac:dyDescent="0.2">
      <c r="A306" s="26"/>
      <c r="B306" s="26"/>
      <c r="C306" s="26"/>
      <c r="D306" s="26"/>
      <c r="E306" s="26"/>
      <c r="F306" s="26"/>
      <c r="G306" s="26"/>
      <c r="H306" s="26"/>
      <c r="I306" s="26"/>
      <c r="J306" s="26"/>
      <c r="K306" s="26"/>
      <c r="L306" s="26"/>
      <c r="M306" s="26"/>
      <c r="N306" s="26"/>
      <c r="O306" s="26"/>
      <c r="P306" s="26"/>
      <c r="Q306" s="26"/>
      <c r="R306" s="26"/>
      <c r="S306" s="26"/>
      <c r="T306" s="26"/>
      <c r="U306" s="26"/>
      <c r="V306" s="26"/>
      <c r="W306" s="26"/>
      <c r="X306" s="26"/>
      <c r="Y306" s="26"/>
      <c r="Z306" s="26"/>
    </row>
    <row r="307" spans="1:26" x14ac:dyDescent="0.2">
      <c r="A307" s="26"/>
      <c r="B307" s="26"/>
      <c r="C307" s="26"/>
      <c r="D307" s="26"/>
      <c r="E307" s="26"/>
      <c r="F307" s="26"/>
      <c r="G307" s="26"/>
      <c r="H307" s="26"/>
      <c r="I307" s="26"/>
      <c r="J307" s="26"/>
      <c r="K307" s="26"/>
      <c r="L307" s="26"/>
      <c r="M307" s="26"/>
      <c r="N307" s="26"/>
      <c r="O307" s="26"/>
      <c r="P307" s="26"/>
      <c r="Q307" s="26"/>
      <c r="R307" s="26"/>
      <c r="S307" s="26"/>
      <c r="T307" s="26"/>
      <c r="U307" s="26"/>
      <c r="V307" s="26"/>
      <c r="W307" s="26"/>
      <c r="X307" s="26"/>
      <c r="Y307" s="26"/>
      <c r="Z307" s="26"/>
    </row>
    <row r="308" spans="1:26" x14ac:dyDescent="0.2">
      <c r="A308" s="26"/>
      <c r="B308" s="26"/>
      <c r="C308" s="26"/>
      <c r="D308" s="26"/>
      <c r="E308" s="26"/>
      <c r="F308" s="26"/>
      <c r="G308" s="26"/>
      <c r="H308" s="26"/>
      <c r="I308" s="26"/>
      <c r="J308" s="26"/>
      <c r="K308" s="26"/>
      <c r="L308" s="26"/>
      <c r="M308" s="26"/>
      <c r="N308" s="26"/>
      <c r="O308" s="26"/>
      <c r="P308" s="26"/>
      <c r="Q308" s="26"/>
      <c r="R308" s="26"/>
      <c r="S308" s="26"/>
      <c r="T308" s="26"/>
      <c r="U308" s="26"/>
      <c r="V308" s="26"/>
      <c r="W308" s="26"/>
      <c r="X308" s="26"/>
      <c r="Y308" s="26"/>
      <c r="Z308" s="26"/>
    </row>
    <row r="309" spans="1:26" x14ac:dyDescent="0.2">
      <c r="A309" s="26"/>
      <c r="B309" s="26"/>
      <c r="C309" s="26"/>
      <c r="D309" s="26"/>
      <c r="E309" s="26"/>
      <c r="F309" s="26"/>
      <c r="G309" s="26"/>
      <c r="H309" s="26"/>
      <c r="I309" s="26"/>
      <c r="J309" s="26"/>
      <c r="K309" s="26"/>
      <c r="L309" s="26"/>
      <c r="M309" s="26"/>
      <c r="N309" s="26"/>
      <c r="O309" s="26"/>
      <c r="P309" s="26"/>
      <c r="Q309" s="26"/>
      <c r="R309" s="26"/>
      <c r="S309" s="26"/>
      <c r="T309" s="26"/>
      <c r="U309" s="26"/>
      <c r="V309" s="26"/>
      <c r="W309" s="26"/>
      <c r="X309" s="26"/>
      <c r="Y309" s="26"/>
      <c r="Z309" s="26"/>
    </row>
    <row r="310" spans="1:26" x14ac:dyDescent="0.2">
      <c r="A310" s="26"/>
      <c r="B310" s="26"/>
      <c r="C310" s="26"/>
      <c r="D310" s="26"/>
      <c r="E310" s="26"/>
      <c r="F310" s="26"/>
      <c r="G310" s="26"/>
      <c r="H310" s="26"/>
      <c r="I310" s="26"/>
      <c r="J310" s="26"/>
      <c r="K310" s="26"/>
      <c r="L310" s="26"/>
      <c r="M310" s="26"/>
      <c r="N310" s="26"/>
      <c r="O310" s="26"/>
      <c r="P310" s="26"/>
      <c r="Q310" s="26"/>
      <c r="R310" s="26"/>
      <c r="S310" s="26"/>
      <c r="T310" s="26"/>
      <c r="U310" s="26"/>
      <c r="V310" s="26"/>
      <c r="W310" s="26"/>
      <c r="X310" s="26"/>
      <c r="Y310" s="26"/>
      <c r="Z310" s="26"/>
    </row>
    <row r="311" spans="1:26" x14ac:dyDescent="0.2">
      <c r="A311" s="26"/>
      <c r="B311" s="26"/>
      <c r="C311" s="26"/>
      <c r="D311" s="26"/>
      <c r="E311" s="26"/>
      <c r="F311" s="26"/>
      <c r="G311" s="26"/>
      <c r="H311" s="26"/>
      <c r="I311" s="26"/>
      <c r="J311" s="26"/>
      <c r="K311" s="26"/>
      <c r="L311" s="26"/>
      <c r="M311" s="26"/>
      <c r="N311" s="26"/>
      <c r="O311" s="26"/>
      <c r="P311" s="26"/>
      <c r="Q311" s="26"/>
      <c r="R311" s="26"/>
      <c r="S311" s="26"/>
      <c r="T311" s="26"/>
      <c r="U311" s="26"/>
      <c r="V311" s="26"/>
      <c r="W311" s="26"/>
      <c r="X311" s="26"/>
      <c r="Y311" s="26"/>
      <c r="Z311" s="26"/>
    </row>
    <row r="312" spans="1:26" x14ac:dyDescent="0.2">
      <c r="A312" s="26"/>
      <c r="B312" s="26"/>
      <c r="C312" s="26"/>
      <c r="D312" s="26"/>
      <c r="E312" s="26"/>
      <c r="F312" s="26"/>
      <c r="G312" s="26"/>
      <c r="H312" s="26"/>
      <c r="I312" s="26"/>
      <c r="J312" s="26"/>
      <c r="K312" s="26"/>
      <c r="L312" s="26"/>
      <c r="M312" s="26"/>
      <c r="N312" s="26"/>
      <c r="O312" s="26"/>
      <c r="P312" s="26"/>
      <c r="Q312" s="26"/>
      <c r="R312" s="26"/>
      <c r="S312" s="26"/>
      <c r="T312" s="26"/>
      <c r="U312" s="26"/>
      <c r="V312" s="26"/>
      <c r="W312" s="26"/>
      <c r="X312" s="26"/>
      <c r="Y312" s="26"/>
      <c r="Z312" s="26"/>
    </row>
    <row r="313" spans="1:26" x14ac:dyDescent="0.2">
      <c r="A313" s="26"/>
      <c r="B313" s="26"/>
      <c r="C313" s="26"/>
      <c r="D313" s="26"/>
      <c r="E313" s="26"/>
      <c r="F313" s="26"/>
      <c r="G313" s="26"/>
      <c r="H313" s="26"/>
      <c r="I313" s="26"/>
      <c r="J313" s="26"/>
      <c r="K313" s="26"/>
      <c r="L313" s="26"/>
      <c r="M313" s="26"/>
      <c r="N313" s="26"/>
      <c r="O313" s="26"/>
      <c r="P313" s="26"/>
      <c r="Q313" s="26"/>
      <c r="R313" s="26"/>
      <c r="S313" s="26"/>
      <c r="T313" s="26"/>
      <c r="U313" s="26"/>
      <c r="V313" s="26"/>
      <c r="W313" s="26"/>
      <c r="X313" s="26"/>
      <c r="Y313" s="26"/>
      <c r="Z313" s="26"/>
    </row>
    <row r="314" spans="1:26" x14ac:dyDescent="0.2">
      <c r="A314" s="26"/>
      <c r="B314" s="26"/>
      <c r="C314" s="26"/>
      <c r="D314" s="26"/>
      <c r="E314" s="26"/>
      <c r="F314" s="26"/>
      <c r="G314" s="26"/>
      <c r="H314" s="26"/>
      <c r="I314" s="26"/>
      <c r="J314" s="26"/>
      <c r="K314" s="26"/>
      <c r="L314" s="26"/>
      <c r="M314" s="26"/>
      <c r="N314" s="26"/>
      <c r="O314" s="26"/>
      <c r="P314" s="26"/>
      <c r="Q314" s="26"/>
      <c r="R314" s="26"/>
      <c r="S314" s="26"/>
      <c r="T314" s="26"/>
      <c r="U314" s="26"/>
      <c r="V314" s="26"/>
      <c r="W314" s="26"/>
      <c r="X314" s="26"/>
      <c r="Y314" s="26"/>
      <c r="Z314" s="26"/>
    </row>
    <row r="315" spans="1:26" x14ac:dyDescent="0.2">
      <c r="A315" s="26"/>
      <c r="B315" s="26"/>
      <c r="C315" s="26"/>
      <c r="D315" s="26"/>
      <c r="E315" s="26"/>
      <c r="F315" s="26"/>
      <c r="G315" s="26"/>
      <c r="H315" s="26"/>
      <c r="I315" s="26"/>
      <c r="J315" s="26"/>
      <c r="K315" s="26"/>
      <c r="L315" s="26"/>
      <c r="M315" s="26"/>
      <c r="N315" s="26"/>
      <c r="O315" s="26"/>
      <c r="P315" s="26"/>
      <c r="Q315" s="26"/>
      <c r="R315" s="26"/>
      <c r="S315" s="26"/>
      <c r="T315" s="26"/>
      <c r="U315" s="26"/>
      <c r="V315" s="26"/>
      <c r="W315" s="26"/>
      <c r="X315" s="26"/>
      <c r="Y315" s="26"/>
      <c r="Z315" s="26"/>
    </row>
    <row r="316" spans="1:26" x14ac:dyDescent="0.2">
      <c r="A316" s="26"/>
      <c r="B316" s="26"/>
      <c r="C316" s="26"/>
      <c r="D316" s="26"/>
      <c r="E316" s="26"/>
      <c r="F316" s="26"/>
      <c r="G316" s="26"/>
      <c r="H316" s="26"/>
      <c r="I316" s="26"/>
      <c r="J316" s="26"/>
      <c r="K316" s="26"/>
      <c r="L316" s="26"/>
      <c r="M316" s="26"/>
      <c r="N316" s="26"/>
      <c r="O316" s="26"/>
      <c r="P316" s="26"/>
      <c r="Q316" s="26"/>
      <c r="R316" s="26"/>
      <c r="S316" s="26"/>
      <c r="T316" s="26"/>
      <c r="U316" s="26"/>
      <c r="V316" s="26"/>
      <c r="W316" s="26"/>
      <c r="X316" s="26"/>
      <c r="Y316" s="26"/>
      <c r="Z316" s="26"/>
    </row>
    <row r="317" spans="1:26" x14ac:dyDescent="0.2">
      <c r="A317" s="26"/>
      <c r="B317" s="26"/>
      <c r="C317" s="26"/>
      <c r="D317" s="26"/>
      <c r="E317" s="26"/>
      <c r="F317" s="26"/>
      <c r="G317" s="26"/>
      <c r="H317" s="26"/>
      <c r="I317" s="26"/>
      <c r="J317" s="26"/>
      <c r="K317" s="26"/>
      <c r="L317" s="26"/>
      <c r="M317" s="26"/>
      <c r="N317" s="26"/>
      <c r="O317" s="26"/>
      <c r="P317" s="26"/>
      <c r="Q317" s="26"/>
      <c r="R317" s="26"/>
      <c r="S317" s="26"/>
      <c r="T317" s="26"/>
      <c r="U317" s="26"/>
      <c r="V317" s="26"/>
      <c r="W317" s="26"/>
      <c r="X317" s="26"/>
      <c r="Y317" s="26"/>
      <c r="Z317" s="26"/>
    </row>
    <row r="318" spans="1:26" x14ac:dyDescent="0.2">
      <c r="A318" s="26"/>
      <c r="B318" s="26"/>
      <c r="C318" s="26"/>
      <c r="D318" s="26"/>
      <c r="E318" s="26"/>
      <c r="F318" s="26"/>
      <c r="G318" s="26"/>
      <c r="H318" s="26"/>
      <c r="I318" s="26"/>
      <c r="J318" s="26"/>
      <c r="K318" s="26"/>
      <c r="L318" s="26"/>
      <c r="M318" s="26"/>
      <c r="N318" s="26"/>
      <c r="O318" s="26"/>
      <c r="P318" s="26"/>
      <c r="Q318" s="26"/>
      <c r="R318" s="26"/>
      <c r="S318" s="26"/>
      <c r="T318" s="26"/>
      <c r="U318" s="26"/>
      <c r="V318" s="26"/>
      <c r="W318" s="26"/>
      <c r="X318" s="26"/>
      <c r="Y318" s="26"/>
      <c r="Z318" s="26"/>
    </row>
    <row r="319" spans="1:26" x14ac:dyDescent="0.2">
      <c r="A319" s="26"/>
      <c r="B319" s="26"/>
      <c r="C319" s="26"/>
      <c r="D319" s="26"/>
      <c r="E319" s="26"/>
      <c r="F319" s="26"/>
      <c r="G319" s="26"/>
      <c r="H319" s="26"/>
      <c r="I319" s="26"/>
      <c r="J319" s="26"/>
      <c r="K319" s="26"/>
      <c r="L319" s="26"/>
      <c r="M319" s="26"/>
      <c r="N319" s="26"/>
      <c r="O319" s="26"/>
      <c r="P319" s="26"/>
      <c r="Q319" s="26"/>
      <c r="R319" s="26"/>
      <c r="S319" s="26"/>
      <c r="T319" s="26"/>
      <c r="U319" s="26"/>
      <c r="V319" s="26"/>
      <c r="W319" s="26"/>
      <c r="X319" s="26"/>
      <c r="Y319" s="26"/>
      <c r="Z319" s="26"/>
    </row>
    <row r="320" spans="1:26" x14ac:dyDescent="0.2">
      <c r="A320" s="26"/>
      <c r="B320" s="26"/>
      <c r="C320" s="26"/>
      <c r="D320" s="26"/>
      <c r="E320" s="26"/>
      <c r="F320" s="26"/>
      <c r="G320" s="26"/>
      <c r="H320" s="26"/>
      <c r="I320" s="26"/>
      <c r="J320" s="26"/>
      <c r="K320" s="26"/>
      <c r="L320" s="26"/>
      <c r="M320" s="26"/>
      <c r="N320" s="26"/>
      <c r="O320" s="26"/>
      <c r="P320" s="26"/>
      <c r="Q320" s="26"/>
      <c r="R320" s="26"/>
      <c r="S320" s="26"/>
      <c r="T320" s="26"/>
      <c r="U320" s="26"/>
      <c r="V320" s="26"/>
      <c r="W320" s="26"/>
      <c r="X320" s="26"/>
      <c r="Y320" s="26"/>
      <c r="Z320" s="26"/>
    </row>
    <row r="321" spans="1:26" x14ac:dyDescent="0.2">
      <c r="A321" s="26"/>
      <c r="B321" s="26"/>
      <c r="C321" s="26"/>
      <c r="D321" s="26"/>
      <c r="E321" s="26"/>
      <c r="F321" s="26"/>
      <c r="G321" s="26"/>
      <c r="H321" s="26"/>
      <c r="I321" s="26"/>
      <c r="J321" s="26"/>
      <c r="K321" s="26"/>
      <c r="L321" s="26"/>
      <c r="M321" s="26"/>
      <c r="N321" s="26"/>
      <c r="O321" s="26"/>
      <c r="P321" s="26"/>
      <c r="Q321" s="26"/>
      <c r="R321" s="26"/>
      <c r="S321" s="26"/>
      <c r="T321" s="26"/>
      <c r="U321" s="26"/>
      <c r="V321" s="26"/>
      <c r="W321" s="26"/>
      <c r="X321" s="26"/>
      <c r="Y321" s="26"/>
      <c r="Z321" s="26"/>
    </row>
    <row r="322" spans="1:26" x14ac:dyDescent="0.2">
      <c r="A322" s="26"/>
      <c r="B322" s="26"/>
      <c r="C322" s="26"/>
      <c r="D322" s="26"/>
      <c r="E322" s="26"/>
      <c r="F322" s="26"/>
      <c r="G322" s="26"/>
      <c r="H322" s="26"/>
      <c r="I322" s="26"/>
      <c r="J322" s="26"/>
      <c r="K322" s="26"/>
      <c r="L322" s="26"/>
      <c r="M322" s="26"/>
      <c r="N322" s="26"/>
      <c r="O322" s="26"/>
      <c r="P322" s="26"/>
      <c r="Q322" s="26"/>
      <c r="R322" s="26"/>
      <c r="S322" s="26"/>
      <c r="T322" s="26"/>
      <c r="U322" s="26"/>
      <c r="V322" s="26"/>
      <c r="W322" s="26"/>
      <c r="X322" s="26"/>
      <c r="Y322" s="26"/>
      <c r="Z322" s="26"/>
    </row>
    <row r="323" spans="1:26" x14ac:dyDescent="0.2">
      <c r="A323" s="26"/>
      <c r="B323" s="26"/>
      <c r="C323" s="26"/>
      <c r="D323" s="26"/>
      <c r="E323" s="26"/>
      <c r="F323" s="26"/>
      <c r="G323" s="26"/>
      <c r="H323" s="26"/>
      <c r="I323" s="26"/>
      <c r="J323" s="26"/>
      <c r="K323" s="26"/>
      <c r="L323" s="26"/>
      <c r="M323" s="26"/>
      <c r="N323" s="26"/>
      <c r="O323" s="26"/>
      <c r="P323" s="26"/>
      <c r="Q323" s="26"/>
      <c r="R323" s="26"/>
      <c r="S323" s="26"/>
      <c r="T323" s="26"/>
      <c r="U323" s="26"/>
      <c r="V323" s="26"/>
      <c r="W323" s="26"/>
      <c r="X323" s="26"/>
      <c r="Y323" s="26"/>
      <c r="Z323" s="26"/>
    </row>
    <row r="324" spans="1:26" x14ac:dyDescent="0.2">
      <c r="A324" s="26"/>
      <c r="B324" s="26"/>
      <c r="C324" s="26"/>
      <c r="D324" s="26"/>
      <c r="E324" s="26"/>
      <c r="F324" s="26"/>
      <c r="G324" s="26"/>
      <c r="H324" s="26"/>
      <c r="I324" s="26"/>
      <c r="J324" s="26"/>
      <c r="K324" s="26"/>
      <c r="L324" s="26"/>
      <c r="M324" s="26"/>
      <c r="N324" s="26"/>
      <c r="O324" s="26"/>
      <c r="P324" s="26"/>
      <c r="Q324" s="26"/>
      <c r="R324" s="26"/>
      <c r="S324" s="26"/>
      <c r="T324" s="26"/>
      <c r="U324" s="26"/>
      <c r="V324" s="26"/>
      <c r="W324" s="26"/>
      <c r="X324" s="26"/>
      <c r="Y324" s="26"/>
      <c r="Z324" s="26"/>
    </row>
    <row r="325" spans="1:26" x14ac:dyDescent="0.2">
      <c r="A325" s="26"/>
      <c r="B325" s="26"/>
      <c r="C325" s="26"/>
      <c r="D325" s="26"/>
      <c r="E325" s="26"/>
      <c r="F325" s="26"/>
      <c r="G325" s="26"/>
      <c r="H325" s="26"/>
      <c r="I325" s="26"/>
      <c r="J325" s="26"/>
      <c r="K325" s="26"/>
      <c r="L325" s="26"/>
      <c r="M325" s="26"/>
      <c r="N325" s="26"/>
      <c r="O325" s="26"/>
      <c r="P325" s="26"/>
      <c r="Q325" s="26"/>
      <c r="R325" s="26"/>
      <c r="S325" s="26"/>
      <c r="T325" s="26"/>
      <c r="U325" s="26"/>
      <c r="V325" s="26"/>
      <c r="W325" s="26"/>
      <c r="X325" s="26"/>
      <c r="Y325" s="26"/>
      <c r="Z325" s="26"/>
    </row>
    <row r="326" spans="1:26" x14ac:dyDescent="0.2">
      <c r="A326" s="26"/>
      <c r="B326" s="26"/>
      <c r="C326" s="26"/>
      <c r="D326" s="26"/>
      <c r="E326" s="26"/>
      <c r="F326" s="26"/>
      <c r="G326" s="26"/>
      <c r="H326" s="26"/>
      <c r="I326" s="26"/>
      <c r="J326" s="26"/>
      <c r="K326" s="26"/>
      <c r="L326" s="26"/>
      <c r="M326" s="26"/>
      <c r="N326" s="26"/>
      <c r="O326" s="26"/>
      <c r="P326" s="26"/>
      <c r="Q326" s="26"/>
      <c r="R326" s="26"/>
      <c r="S326" s="26"/>
      <c r="T326" s="26"/>
      <c r="U326" s="26"/>
      <c r="V326" s="26"/>
      <c r="W326" s="26"/>
      <c r="X326" s="26"/>
      <c r="Y326" s="26"/>
      <c r="Z326" s="26"/>
    </row>
    <row r="327" spans="1:26" x14ac:dyDescent="0.2">
      <c r="A327" s="26"/>
      <c r="B327" s="26"/>
      <c r="C327" s="26"/>
      <c r="D327" s="26"/>
      <c r="E327" s="26"/>
      <c r="F327" s="26"/>
      <c r="G327" s="26"/>
      <c r="H327" s="26"/>
      <c r="I327" s="26"/>
      <c r="J327" s="26"/>
      <c r="K327" s="26"/>
      <c r="L327" s="26"/>
      <c r="M327" s="26"/>
      <c r="N327" s="26"/>
      <c r="O327" s="26"/>
      <c r="P327" s="26"/>
      <c r="Q327" s="26"/>
      <c r="R327" s="26"/>
      <c r="S327" s="26"/>
      <c r="T327" s="26"/>
      <c r="U327" s="26"/>
      <c r="V327" s="26"/>
      <c r="W327" s="26"/>
      <c r="X327" s="26"/>
      <c r="Y327" s="26"/>
      <c r="Z327" s="26"/>
    </row>
    <row r="328" spans="1:26" x14ac:dyDescent="0.2">
      <c r="A328" s="26"/>
      <c r="B328" s="26"/>
      <c r="C328" s="26"/>
      <c r="D328" s="26"/>
      <c r="E328" s="26"/>
      <c r="F328" s="26"/>
      <c r="G328" s="26"/>
      <c r="H328" s="26"/>
      <c r="I328" s="26"/>
      <c r="J328" s="26"/>
      <c r="K328" s="26"/>
      <c r="L328" s="26"/>
      <c r="M328" s="26"/>
      <c r="N328" s="26"/>
      <c r="O328" s="26"/>
      <c r="P328" s="26"/>
      <c r="Q328" s="26"/>
      <c r="R328" s="26"/>
      <c r="S328" s="26"/>
      <c r="T328" s="26"/>
      <c r="U328" s="26"/>
      <c r="V328" s="26"/>
      <c r="W328" s="26"/>
      <c r="X328" s="26"/>
      <c r="Y328" s="26"/>
      <c r="Z328" s="26"/>
    </row>
    <row r="329" spans="1:26" x14ac:dyDescent="0.2">
      <c r="A329" s="26"/>
      <c r="B329" s="26"/>
      <c r="C329" s="26"/>
      <c r="D329" s="26"/>
      <c r="E329" s="26"/>
      <c r="F329" s="26"/>
      <c r="G329" s="26"/>
      <c r="H329" s="26"/>
      <c r="I329" s="26"/>
      <c r="J329" s="26"/>
      <c r="K329" s="26"/>
      <c r="L329" s="26"/>
      <c r="M329" s="26"/>
      <c r="N329" s="26"/>
      <c r="O329" s="26"/>
      <c r="P329" s="26"/>
      <c r="Q329" s="26"/>
      <c r="R329" s="26"/>
      <c r="S329" s="26"/>
      <c r="T329" s="26"/>
      <c r="U329" s="26"/>
      <c r="V329" s="26"/>
      <c r="W329" s="26"/>
      <c r="X329" s="26"/>
      <c r="Y329" s="26"/>
      <c r="Z329" s="26"/>
    </row>
    <row r="330" spans="1:26" x14ac:dyDescent="0.2">
      <c r="A330" s="26"/>
      <c r="B330" s="26"/>
      <c r="C330" s="26"/>
      <c r="D330" s="26"/>
      <c r="E330" s="26"/>
      <c r="F330" s="26"/>
      <c r="G330" s="26"/>
      <c r="H330" s="26"/>
      <c r="I330" s="26"/>
      <c r="J330" s="26"/>
      <c r="K330" s="26"/>
      <c r="L330" s="26"/>
      <c r="M330" s="26"/>
      <c r="N330" s="26"/>
      <c r="O330" s="26"/>
      <c r="P330" s="26"/>
      <c r="Q330" s="26"/>
      <c r="R330" s="26"/>
      <c r="S330" s="26"/>
      <c r="T330" s="26"/>
      <c r="U330" s="26"/>
      <c r="V330" s="26"/>
      <c r="W330" s="26"/>
      <c r="X330" s="26"/>
      <c r="Y330" s="26"/>
      <c r="Z330" s="26"/>
    </row>
    <row r="331" spans="1:26" x14ac:dyDescent="0.2">
      <c r="A331" s="26"/>
      <c r="B331" s="26"/>
      <c r="C331" s="26"/>
      <c r="D331" s="26"/>
      <c r="E331" s="26"/>
      <c r="F331" s="26"/>
      <c r="G331" s="26"/>
      <c r="H331" s="26"/>
      <c r="I331" s="26"/>
      <c r="J331" s="26"/>
      <c r="K331" s="26"/>
      <c r="L331" s="26"/>
      <c r="M331" s="26"/>
      <c r="N331" s="26"/>
      <c r="O331" s="26"/>
      <c r="P331" s="26"/>
      <c r="Q331" s="26"/>
      <c r="R331" s="26"/>
      <c r="S331" s="26"/>
      <c r="T331" s="26"/>
      <c r="U331" s="26"/>
      <c r="V331" s="26"/>
      <c r="W331" s="26"/>
      <c r="X331" s="26"/>
      <c r="Y331" s="26"/>
      <c r="Z331" s="26"/>
    </row>
    <row r="332" spans="1:26" x14ac:dyDescent="0.2">
      <c r="A332" s="26"/>
      <c r="B332" s="26"/>
      <c r="C332" s="26"/>
      <c r="D332" s="26"/>
      <c r="E332" s="26"/>
      <c r="F332" s="26"/>
      <c r="G332" s="26"/>
      <c r="H332" s="26"/>
      <c r="I332" s="26"/>
      <c r="J332" s="26"/>
      <c r="K332" s="26"/>
      <c r="L332" s="26"/>
      <c r="M332" s="26"/>
      <c r="N332" s="26"/>
      <c r="O332" s="26"/>
      <c r="P332" s="26"/>
      <c r="Q332" s="26"/>
      <c r="R332" s="26"/>
      <c r="S332" s="26"/>
      <c r="T332" s="26"/>
      <c r="U332" s="26"/>
      <c r="V332" s="26"/>
      <c r="W332" s="26"/>
      <c r="X332" s="26"/>
      <c r="Y332" s="26"/>
      <c r="Z332" s="26"/>
    </row>
    <row r="333" spans="1:26" x14ac:dyDescent="0.2">
      <c r="A333" s="26"/>
      <c r="B333" s="26"/>
      <c r="C333" s="26"/>
      <c r="D333" s="26"/>
      <c r="E333" s="26"/>
      <c r="F333" s="26"/>
      <c r="G333" s="26"/>
      <c r="H333" s="26"/>
      <c r="I333" s="26"/>
      <c r="J333" s="26"/>
      <c r="K333" s="26"/>
      <c r="L333" s="26"/>
      <c r="M333" s="26"/>
      <c r="N333" s="26"/>
      <c r="O333" s="26"/>
      <c r="P333" s="26"/>
      <c r="Q333" s="26"/>
      <c r="R333" s="26"/>
      <c r="S333" s="26"/>
      <c r="T333" s="26"/>
      <c r="U333" s="26"/>
      <c r="V333" s="26"/>
      <c r="W333" s="26"/>
      <c r="X333" s="26"/>
      <c r="Y333" s="26"/>
      <c r="Z333" s="26"/>
    </row>
    <row r="334" spans="1:26" x14ac:dyDescent="0.2">
      <c r="A334" s="26"/>
      <c r="B334" s="26"/>
      <c r="C334" s="26"/>
      <c r="D334" s="26"/>
      <c r="E334" s="26"/>
      <c r="F334" s="26"/>
      <c r="G334" s="26"/>
      <c r="H334" s="26"/>
      <c r="I334" s="26"/>
      <c r="J334" s="26"/>
      <c r="K334" s="26"/>
      <c r="L334" s="26"/>
      <c r="M334" s="26"/>
      <c r="N334" s="26"/>
      <c r="O334" s="26"/>
      <c r="P334" s="26"/>
      <c r="Q334" s="26"/>
      <c r="R334" s="26"/>
      <c r="S334" s="26"/>
      <c r="T334" s="26"/>
      <c r="U334" s="26"/>
      <c r="V334" s="26"/>
      <c r="W334" s="26"/>
      <c r="X334" s="26"/>
      <c r="Y334" s="26"/>
      <c r="Z334" s="26"/>
    </row>
    <row r="335" spans="1:26" x14ac:dyDescent="0.2">
      <c r="A335" s="26"/>
      <c r="B335" s="26"/>
      <c r="C335" s="26"/>
      <c r="D335" s="26"/>
      <c r="E335" s="26"/>
      <c r="F335" s="26"/>
      <c r="G335" s="26"/>
      <c r="H335" s="26"/>
      <c r="I335" s="26"/>
      <c r="J335" s="26"/>
      <c r="K335" s="26"/>
      <c r="L335" s="26"/>
      <c r="M335" s="26"/>
      <c r="N335" s="26"/>
      <c r="O335" s="26"/>
      <c r="P335" s="26"/>
      <c r="Q335" s="26"/>
      <c r="R335" s="26"/>
      <c r="S335" s="26"/>
      <c r="T335" s="26"/>
      <c r="U335" s="26"/>
      <c r="V335" s="26"/>
      <c r="W335" s="26"/>
      <c r="X335" s="26"/>
      <c r="Y335" s="26"/>
      <c r="Z335" s="26"/>
    </row>
    <row r="336" spans="1:26" x14ac:dyDescent="0.2">
      <c r="A336" s="26"/>
      <c r="B336" s="26"/>
      <c r="C336" s="26"/>
      <c r="D336" s="26"/>
      <c r="E336" s="26"/>
      <c r="F336" s="26"/>
      <c r="G336" s="26"/>
      <c r="H336" s="26"/>
      <c r="I336" s="26"/>
      <c r="J336" s="26"/>
      <c r="K336" s="26"/>
      <c r="L336" s="26"/>
      <c r="M336" s="26"/>
      <c r="N336" s="26"/>
      <c r="O336" s="26"/>
      <c r="P336" s="26"/>
      <c r="Q336" s="26"/>
      <c r="R336" s="26"/>
      <c r="S336" s="26"/>
      <c r="T336" s="26"/>
      <c r="U336" s="26"/>
      <c r="V336" s="26"/>
      <c r="W336" s="26"/>
      <c r="X336" s="26"/>
      <c r="Y336" s="26"/>
      <c r="Z336" s="26"/>
    </row>
    <row r="337" spans="1:26" x14ac:dyDescent="0.2">
      <c r="A337" s="26"/>
      <c r="B337" s="26"/>
      <c r="C337" s="26"/>
      <c r="D337" s="26"/>
      <c r="E337" s="26"/>
      <c r="F337" s="26"/>
      <c r="G337" s="26"/>
      <c r="H337" s="26"/>
      <c r="I337" s="26"/>
      <c r="J337" s="26"/>
      <c r="K337" s="26"/>
      <c r="L337" s="26"/>
      <c r="M337" s="26"/>
      <c r="N337" s="26"/>
      <c r="O337" s="26"/>
      <c r="P337" s="26"/>
      <c r="Q337" s="26"/>
      <c r="R337" s="26"/>
      <c r="S337" s="26"/>
      <c r="T337" s="26"/>
      <c r="U337" s="26"/>
      <c r="V337" s="26"/>
      <c r="W337" s="26"/>
      <c r="X337" s="26"/>
      <c r="Y337" s="26"/>
      <c r="Z337" s="26"/>
    </row>
    <row r="338" spans="1:26" x14ac:dyDescent="0.2">
      <c r="A338" s="26"/>
      <c r="B338" s="26"/>
      <c r="C338" s="26"/>
      <c r="D338" s="26"/>
      <c r="E338" s="26"/>
      <c r="F338" s="26"/>
      <c r="G338" s="26"/>
      <c r="H338" s="26"/>
      <c r="I338" s="26"/>
      <c r="J338" s="26"/>
      <c r="K338" s="26"/>
      <c r="L338" s="26"/>
      <c r="M338" s="26"/>
      <c r="N338" s="26"/>
      <c r="O338" s="26"/>
      <c r="P338" s="26"/>
      <c r="Q338" s="26"/>
      <c r="R338" s="26"/>
      <c r="S338" s="26"/>
      <c r="T338" s="26"/>
      <c r="U338" s="26"/>
      <c r="V338" s="26"/>
      <c r="W338" s="26"/>
      <c r="X338" s="26"/>
      <c r="Y338" s="26"/>
      <c r="Z338" s="26"/>
    </row>
    <row r="339" spans="1:26" x14ac:dyDescent="0.2">
      <c r="A339" s="26"/>
      <c r="B339" s="26"/>
      <c r="C339" s="26"/>
      <c r="D339" s="26"/>
      <c r="E339" s="26"/>
      <c r="F339" s="26"/>
      <c r="G339" s="26"/>
      <c r="H339" s="26"/>
      <c r="I339" s="26"/>
      <c r="J339" s="26"/>
      <c r="K339" s="26"/>
      <c r="L339" s="26"/>
      <c r="M339" s="26"/>
      <c r="N339" s="26"/>
      <c r="O339" s="26"/>
      <c r="P339" s="26"/>
      <c r="Q339" s="26"/>
      <c r="R339" s="26"/>
      <c r="S339" s="26"/>
      <c r="T339" s="26"/>
      <c r="U339" s="26"/>
      <c r="V339" s="26"/>
      <c r="W339" s="26"/>
      <c r="X339" s="26"/>
      <c r="Y339" s="26"/>
      <c r="Z339" s="26"/>
    </row>
    <row r="340" spans="1:26" x14ac:dyDescent="0.2">
      <c r="A340" s="26"/>
      <c r="B340" s="26"/>
      <c r="C340" s="26"/>
      <c r="D340" s="26"/>
      <c r="E340" s="26"/>
      <c r="F340" s="26"/>
      <c r="G340" s="26"/>
      <c r="H340" s="26"/>
      <c r="I340" s="26"/>
      <c r="J340" s="26"/>
      <c r="K340" s="26"/>
      <c r="L340" s="26"/>
      <c r="M340" s="26"/>
      <c r="N340" s="26"/>
      <c r="O340" s="26"/>
      <c r="P340" s="26"/>
      <c r="Q340" s="26"/>
      <c r="R340" s="26"/>
      <c r="S340" s="26"/>
      <c r="T340" s="26"/>
      <c r="U340" s="26"/>
      <c r="V340" s="26"/>
      <c r="W340" s="26"/>
      <c r="X340" s="26"/>
      <c r="Y340" s="26"/>
      <c r="Z340" s="26"/>
    </row>
    <row r="341" spans="1:26" x14ac:dyDescent="0.2">
      <c r="A341" s="26"/>
      <c r="B341" s="26"/>
      <c r="C341" s="26"/>
      <c r="D341" s="26"/>
      <c r="E341" s="26"/>
      <c r="F341" s="26"/>
      <c r="G341" s="26"/>
      <c r="H341" s="26"/>
      <c r="I341" s="26"/>
      <c r="J341" s="26"/>
      <c r="K341" s="26"/>
      <c r="L341" s="26"/>
      <c r="M341" s="26"/>
      <c r="N341" s="26"/>
      <c r="O341" s="26"/>
      <c r="P341" s="26"/>
      <c r="Q341" s="26"/>
      <c r="R341" s="26"/>
      <c r="S341" s="26"/>
      <c r="T341" s="26"/>
      <c r="U341" s="26"/>
      <c r="V341" s="26"/>
      <c r="W341" s="26"/>
      <c r="X341" s="26"/>
      <c r="Y341" s="26"/>
      <c r="Z341" s="26"/>
    </row>
    <row r="342" spans="1:26" x14ac:dyDescent="0.2">
      <c r="A342" s="26"/>
      <c r="B342" s="26"/>
      <c r="C342" s="26"/>
      <c r="D342" s="26"/>
      <c r="E342" s="26"/>
      <c r="F342" s="26"/>
      <c r="G342" s="26"/>
      <c r="H342" s="26"/>
      <c r="I342" s="26"/>
      <c r="J342" s="26"/>
      <c r="K342" s="26"/>
      <c r="L342" s="26"/>
      <c r="M342" s="26"/>
      <c r="N342" s="26"/>
      <c r="O342" s="26"/>
      <c r="P342" s="26"/>
      <c r="Q342" s="26"/>
      <c r="R342" s="26"/>
      <c r="S342" s="26"/>
      <c r="T342" s="26"/>
      <c r="U342" s="26"/>
      <c r="V342" s="26"/>
      <c r="W342" s="26"/>
      <c r="X342" s="26"/>
      <c r="Y342" s="26"/>
      <c r="Z342" s="26"/>
    </row>
    <row r="343" spans="1:26" x14ac:dyDescent="0.2">
      <c r="A343" s="26"/>
      <c r="B343" s="26"/>
      <c r="C343" s="26"/>
      <c r="D343" s="26"/>
      <c r="E343" s="26"/>
      <c r="F343" s="26"/>
      <c r="G343" s="26"/>
      <c r="H343" s="26"/>
      <c r="I343" s="26"/>
      <c r="J343" s="26"/>
      <c r="K343" s="26"/>
      <c r="L343" s="26"/>
      <c r="M343" s="26"/>
      <c r="N343" s="26"/>
      <c r="O343" s="26"/>
      <c r="P343" s="26"/>
      <c r="Q343" s="26"/>
      <c r="R343" s="26"/>
      <c r="S343" s="26"/>
      <c r="T343" s="26"/>
      <c r="U343" s="26"/>
      <c r="V343" s="26"/>
      <c r="W343" s="26"/>
      <c r="X343" s="26"/>
      <c r="Y343" s="26"/>
      <c r="Z343" s="26"/>
    </row>
    <row r="344" spans="1:26" x14ac:dyDescent="0.2">
      <c r="A344" s="26"/>
      <c r="B344" s="26"/>
      <c r="C344" s="26"/>
      <c r="D344" s="26"/>
      <c r="E344" s="26"/>
      <c r="F344" s="26"/>
      <c r="G344" s="26"/>
      <c r="H344" s="26"/>
      <c r="I344" s="26"/>
      <c r="J344" s="26"/>
      <c r="K344" s="26"/>
      <c r="L344" s="26"/>
      <c r="M344" s="26"/>
      <c r="N344" s="26"/>
      <c r="O344" s="26"/>
      <c r="P344" s="26"/>
      <c r="Q344" s="26"/>
      <c r="R344" s="26"/>
      <c r="S344" s="26"/>
      <c r="T344" s="26"/>
      <c r="U344" s="26"/>
      <c r="V344" s="26"/>
      <c r="W344" s="26"/>
      <c r="X344" s="26"/>
      <c r="Y344" s="26"/>
      <c r="Z344" s="26"/>
    </row>
    <row r="345" spans="1:26" x14ac:dyDescent="0.2">
      <c r="A345" s="26"/>
      <c r="B345" s="26"/>
      <c r="C345" s="26"/>
      <c r="D345" s="26"/>
      <c r="E345" s="26"/>
      <c r="F345" s="26"/>
      <c r="G345" s="26"/>
      <c r="H345" s="26"/>
      <c r="I345" s="26"/>
      <c r="J345" s="26"/>
      <c r="K345" s="26"/>
      <c r="L345" s="26"/>
      <c r="M345" s="26"/>
      <c r="N345" s="26"/>
      <c r="O345" s="26"/>
      <c r="P345" s="26"/>
      <c r="Q345" s="26"/>
      <c r="R345" s="26"/>
      <c r="S345" s="26"/>
      <c r="T345" s="26"/>
      <c r="U345" s="26"/>
      <c r="V345" s="26"/>
      <c r="W345" s="26"/>
      <c r="X345" s="26"/>
      <c r="Y345" s="26"/>
      <c r="Z345" s="26"/>
    </row>
    <row r="346" spans="1:26" x14ac:dyDescent="0.2">
      <c r="A346" s="26"/>
      <c r="B346" s="26"/>
      <c r="C346" s="26"/>
      <c r="D346" s="26"/>
      <c r="E346" s="26"/>
      <c r="F346" s="26"/>
      <c r="G346" s="26"/>
      <c r="H346" s="26"/>
      <c r="I346" s="26"/>
      <c r="J346" s="26"/>
      <c r="K346" s="26"/>
      <c r="L346" s="26"/>
      <c r="M346" s="26"/>
      <c r="N346" s="26"/>
      <c r="O346" s="26"/>
      <c r="P346" s="26"/>
      <c r="Q346" s="26"/>
      <c r="R346" s="26"/>
      <c r="S346" s="26"/>
      <c r="T346" s="26"/>
      <c r="U346" s="26"/>
      <c r="V346" s="26"/>
      <c r="W346" s="26"/>
      <c r="X346" s="26"/>
      <c r="Y346" s="26"/>
      <c r="Z346" s="26"/>
    </row>
    <row r="347" spans="1:26" x14ac:dyDescent="0.2">
      <c r="A347" s="26"/>
      <c r="B347" s="26"/>
      <c r="C347" s="26"/>
      <c r="D347" s="26"/>
      <c r="E347" s="26"/>
      <c r="F347" s="26"/>
      <c r="G347" s="26"/>
      <c r="H347" s="26"/>
      <c r="I347" s="26"/>
      <c r="J347" s="26"/>
      <c r="K347" s="26"/>
      <c r="L347" s="26"/>
      <c r="M347" s="26"/>
      <c r="N347" s="26"/>
      <c r="O347" s="26"/>
      <c r="P347" s="26"/>
      <c r="Q347" s="26"/>
      <c r="R347" s="26"/>
      <c r="S347" s="26"/>
      <c r="T347" s="26"/>
      <c r="U347" s="26"/>
      <c r="V347" s="26"/>
      <c r="W347" s="26"/>
      <c r="X347" s="26"/>
      <c r="Y347" s="26"/>
      <c r="Z347" s="26"/>
    </row>
    <row r="348" spans="1:26" x14ac:dyDescent="0.2">
      <c r="A348" s="26"/>
      <c r="B348" s="26"/>
      <c r="C348" s="26"/>
      <c r="D348" s="26"/>
      <c r="E348" s="26"/>
      <c r="F348" s="26"/>
      <c r="G348" s="26"/>
      <c r="H348" s="26"/>
      <c r="I348" s="26"/>
      <c r="J348" s="26"/>
      <c r="K348" s="26"/>
      <c r="L348" s="26"/>
      <c r="M348" s="26"/>
      <c r="N348" s="26"/>
      <c r="O348" s="26"/>
      <c r="P348" s="26"/>
      <c r="Q348" s="26"/>
      <c r="R348" s="26"/>
      <c r="S348" s="26"/>
      <c r="T348" s="26"/>
      <c r="U348" s="26"/>
      <c r="V348" s="26"/>
      <c r="W348" s="26"/>
      <c r="X348" s="26"/>
      <c r="Y348" s="26"/>
      <c r="Z348" s="26"/>
    </row>
    <row r="349" spans="1:26" x14ac:dyDescent="0.2">
      <c r="A349" s="26"/>
      <c r="B349" s="26"/>
      <c r="C349" s="26"/>
      <c r="D349" s="26"/>
      <c r="E349" s="26"/>
      <c r="F349" s="26"/>
      <c r="G349" s="26"/>
      <c r="H349" s="26"/>
      <c r="I349" s="26"/>
      <c r="J349" s="26"/>
      <c r="K349" s="26"/>
      <c r="L349" s="26"/>
      <c r="M349" s="26"/>
      <c r="N349" s="26"/>
      <c r="O349" s="26"/>
      <c r="P349" s="26"/>
      <c r="Q349" s="26"/>
      <c r="R349" s="26"/>
      <c r="S349" s="26"/>
      <c r="T349" s="26"/>
      <c r="U349" s="26"/>
      <c r="V349" s="26"/>
      <c r="W349" s="26"/>
      <c r="X349" s="26"/>
      <c r="Y349" s="26"/>
      <c r="Z349" s="26"/>
    </row>
    <row r="350" spans="1:26" x14ac:dyDescent="0.2">
      <c r="A350" s="26"/>
      <c r="B350" s="26"/>
      <c r="C350" s="26"/>
      <c r="D350" s="26"/>
      <c r="E350" s="26"/>
      <c r="F350" s="26"/>
      <c r="G350" s="26"/>
      <c r="H350" s="26"/>
      <c r="I350" s="26"/>
      <c r="J350" s="26"/>
      <c r="K350" s="26"/>
      <c r="L350" s="26"/>
      <c r="M350" s="26"/>
      <c r="N350" s="26"/>
      <c r="O350" s="26"/>
      <c r="P350" s="26"/>
      <c r="Q350" s="26"/>
      <c r="R350" s="26"/>
      <c r="S350" s="26"/>
      <c r="T350" s="26"/>
      <c r="U350" s="26"/>
      <c r="V350" s="26"/>
      <c r="W350" s="26"/>
      <c r="X350" s="26"/>
      <c r="Y350" s="26"/>
      <c r="Z350" s="26"/>
    </row>
    <row r="351" spans="1:26" x14ac:dyDescent="0.2">
      <c r="A351" s="26"/>
      <c r="B351" s="26"/>
      <c r="C351" s="26"/>
      <c r="D351" s="26"/>
      <c r="E351" s="26"/>
      <c r="F351" s="26"/>
      <c r="G351" s="26"/>
      <c r="H351" s="26"/>
      <c r="I351" s="26"/>
      <c r="J351" s="26"/>
      <c r="K351" s="26"/>
      <c r="L351" s="26"/>
      <c r="M351" s="26"/>
      <c r="N351" s="26"/>
      <c r="O351" s="26"/>
      <c r="P351" s="26"/>
      <c r="Q351" s="26"/>
      <c r="R351" s="26"/>
      <c r="S351" s="26"/>
      <c r="T351" s="26"/>
      <c r="U351" s="26"/>
      <c r="V351" s="26"/>
      <c r="W351" s="26"/>
      <c r="X351" s="26"/>
      <c r="Y351" s="26"/>
      <c r="Z351" s="26"/>
    </row>
    <row r="352" spans="1:26" x14ac:dyDescent="0.2">
      <c r="A352" s="26"/>
      <c r="B352" s="26"/>
      <c r="C352" s="26"/>
      <c r="D352" s="26"/>
      <c r="E352" s="26"/>
      <c r="F352" s="26"/>
      <c r="G352" s="26"/>
      <c r="H352" s="26"/>
      <c r="I352" s="26"/>
      <c r="J352" s="26"/>
      <c r="K352" s="26"/>
      <c r="L352" s="26"/>
      <c r="M352" s="26"/>
      <c r="N352" s="26"/>
      <c r="O352" s="26"/>
      <c r="P352" s="26"/>
      <c r="Q352" s="26"/>
      <c r="R352" s="26"/>
      <c r="S352" s="26"/>
      <c r="T352" s="26"/>
      <c r="U352" s="26"/>
      <c r="V352" s="26"/>
      <c r="W352" s="26"/>
      <c r="X352" s="26"/>
      <c r="Y352" s="26"/>
      <c r="Z352" s="26"/>
    </row>
    <row r="353" spans="1:26" x14ac:dyDescent="0.2">
      <c r="A353" s="26"/>
      <c r="B353" s="26"/>
      <c r="C353" s="26"/>
      <c r="D353" s="26"/>
      <c r="E353" s="26"/>
      <c r="F353" s="26"/>
      <c r="G353" s="26"/>
      <c r="H353" s="26"/>
      <c r="I353" s="26"/>
      <c r="J353" s="26"/>
      <c r="K353" s="26"/>
      <c r="L353" s="26"/>
      <c r="M353" s="26"/>
      <c r="N353" s="26"/>
      <c r="O353" s="26"/>
      <c r="P353" s="26"/>
      <c r="Q353" s="26"/>
      <c r="R353" s="26"/>
      <c r="S353" s="26"/>
      <c r="T353" s="26"/>
      <c r="U353" s="26"/>
      <c r="V353" s="26"/>
      <c r="W353" s="26"/>
      <c r="X353" s="26"/>
      <c r="Y353" s="26"/>
      <c r="Z353" s="26"/>
    </row>
    <row r="354" spans="1:26" x14ac:dyDescent="0.2">
      <c r="A354" s="26"/>
      <c r="B354" s="26"/>
      <c r="C354" s="26"/>
      <c r="D354" s="26"/>
      <c r="E354" s="26"/>
      <c r="F354" s="26"/>
      <c r="G354" s="26"/>
      <c r="H354" s="26"/>
      <c r="I354" s="26"/>
      <c r="J354" s="26"/>
      <c r="K354" s="26"/>
      <c r="L354" s="26"/>
      <c r="M354" s="26"/>
      <c r="N354" s="26"/>
      <c r="O354" s="26"/>
      <c r="P354" s="26"/>
      <c r="Q354" s="26"/>
      <c r="R354" s="26"/>
      <c r="S354" s="26"/>
      <c r="T354" s="26"/>
      <c r="U354" s="26"/>
      <c r="V354" s="26"/>
      <c r="W354" s="26"/>
      <c r="X354" s="26"/>
      <c r="Y354" s="26"/>
      <c r="Z354" s="26"/>
    </row>
    <row r="355" spans="1:26" x14ac:dyDescent="0.2">
      <c r="A355" s="26"/>
      <c r="B355" s="26"/>
      <c r="C355" s="26"/>
      <c r="D355" s="26"/>
      <c r="E355" s="26"/>
      <c r="F355" s="26"/>
      <c r="G355" s="26"/>
      <c r="H355" s="26"/>
      <c r="I355" s="26"/>
      <c r="J355" s="26"/>
      <c r="K355" s="26"/>
      <c r="L355" s="26"/>
      <c r="M355" s="26"/>
      <c r="N355" s="26"/>
      <c r="O355" s="26"/>
      <c r="P355" s="26"/>
      <c r="Q355" s="26"/>
      <c r="R355" s="26"/>
      <c r="S355" s="26"/>
      <c r="T355" s="26"/>
      <c r="U355" s="26"/>
      <c r="V355" s="26"/>
      <c r="W355" s="26"/>
      <c r="X355" s="26"/>
      <c r="Y355" s="26"/>
      <c r="Z355" s="26"/>
    </row>
    <row r="356" spans="1:26" x14ac:dyDescent="0.2">
      <c r="A356" s="26"/>
      <c r="B356" s="26"/>
      <c r="C356" s="26"/>
      <c r="D356" s="26"/>
      <c r="E356" s="26"/>
      <c r="F356" s="26"/>
      <c r="G356" s="26"/>
      <c r="H356" s="26"/>
      <c r="I356" s="26"/>
      <c r="J356" s="26"/>
      <c r="K356" s="26"/>
      <c r="L356" s="26"/>
      <c r="M356" s="26"/>
      <c r="N356" s="26"/>
      <c r="O356" s="26"/>
      <c r="P356" s="26"/>
      <c r="Q356" s="26"/>
      <c r="R356" s="26"/>
      <c r="S356" s="26"/>
      <c r="T356" s="26"/>
      <c r="U356" s="26"/>
      <c r="V356" s="26"/>
      <c r="W356" s="26"/>
      <c r="X356" s="26"/>
      <c r="Y356" s="26"/>
      <c r="Z356" s="26"/>
    </row>
    <row r="357" spans="1:26" x14ac:dyDescent="0.2">
      <c r="A357" s="26"/>
      <c r="B357" s="26"/>
      <c r="C357" s="26"/>
      <c r="D357" s="26"/>
      <c r="E357" s="26"/>
      <c r="F357" s="26"/>
      <c r="G357" s="26"/>
      <c r="H357" s="26"/>
      <c r="I357" s="26"/>
      <c r="J357" s="26"/>
      <c r="K357" s="26"/>
      <c r="L357" s="26"/>
      <c r="M357" s="26"/>
      <c r="N357" s="26"/>
      <c r="O357" s="26"/>
      <c r="P357" s="26"/>
      <c r="Q357" s="26"/>
      <c r="R357" s="26"/>
      <c r="S357" s="26"/>
      <c r="T357" s="26"/>
      <c r="U357" s="26"/>
      <c r="V357" s="26"/>
      <c r="W357" s="26"/>
      <c r="X357" s="26"/>
      <c r="Y357" s="26"/>
      <c r="Z357" s="26"/>
    </row>
    <row r="358" spans="1:26" x14ac:dyDescent="0.2">
      <c r="A358" s="26"/>
      <c r="B358" s="26"/>
      <c r="C358" s="26"/>
      <c r="D358" s="26"/>
      <c r="E358" s="26"/>
      <c r="F358" s="26"/>
      <c r="G358" s="26"/>
      <c r="H358" s="26"/>
      <c r="I358" s="26"/>
      <c r="J358" s="26"/>
      <c r="K358" s="26"/>
      <c r="L358" s="26"/>
      <c r="M358" s="26"/>
      <c r="N358" s="26"/>
      <c r="O358" s="26"/>
      <c r="P358" s="26"/>
      <c r="Q358" s="26"/>
      <c r="R358" s="26"/>
      <c r="S358" s="26"/>
      <c r="T358" s="26"/>
      <c r="U358" s="26"/>
      <c r="V358" s="26"/>
      <c r="W358" s="26"/>
      <c r="X358" s="26"/>
      <c r="Y358" s="26"/>
      <c r="Z358" s="26"/>
    </row>
    <row r="359" spans="1:26" x14ac:dyDescent="0.2">
      <c r="A359" s="26"/>
      <c r="B359" s="26"/>
      <c r="C359" s="26"/>
      <c r="D359" s="26"/>
      <c r="E359" s="26"/>
      <c r="F359" s="26"/>
      <c r="G359" s="26"/>
      <c r="H359" s="26"/>
      <c r="I359" s="26"/>
      <c r="J359" s="26"/>
      <c r="K359" s="26"/>
      <c r="L359" s="26"/>
      <c r="M359" s="26"/>
      <c r="N359" s="26"/>
      <c r="O359" s="26"/>
      <c r="P359" s="26"/>
      <c r="Q359" s="26"/>
      <c r="R359" s="26"/>
      <c r="S359" s="26"/>
      <c r="T359" s="26"/>
      <c r="U359" s="26"/>
      <c r="V359" s="26"/>
      <c r="W359" s="26"/>
      <c r="X359" s="26"/>
      <c r="Y359" s="26"/>
      <c r="Z359" s="26"/>
    </row>
    <row r="360" spans="1:26" x14ac:dyDescent="0.2">
      <c r="A360" s="26"/>
      <c r="B360" s="26"/>
      <c r="C360" s="26"/>
      <c r="D360" s="26"/>
      <c r="E360" s="26"/>
      <c r="F360" s="26"/>
      <c r="G360" s="26"/>
      <c r="H360" s="26"/>
      <c r="I360" s="26"/>
      <c r="J360" s="26"/>
      <c r="K360" s="26"/>
      <c r="L360" s="26"/>
      <c r="M360" s="26"/>
      <c r="N360" s="26"/>
      <c r="O360" s="26"/>
      <c r="P360" s="26"/>
      <c r="Q360" s="26"/>
      <c r="R360" s="26"/>
      <c r="S360" s="26"/>
      <c r="T360" s="26"/>
      <c r="U360" s="26"/>
      <c r="V360" s="26"/>
      <c r="W360" s="26"/>
      <c r="X360" s="26"/>
      <c r="Y360" s="26"/>
      <c r="Z360" s="26"/>
    </row>
    <row r="361" spans="1:26" x14ac:dyDescent="0.2">
      <c r="A361" s="26"/>
      <c r="B361" s="26"/>
      <c r="C361" s="26"/>
      <c r="D361" s="26"/>
      <c r="E361" s="26"/>
      <c r="F361" s="26"/>
      <c r="G361" s="26"/>
      <c r="H361" s="26"/>
      <c r="I361" s="26"/>
      <c r="J361" s="26"/>
      <c r="K361" s="26"/>
      <c r="L361" s="26"/>
      <c r="M361" s="26"/>
      <c r="N361" s="26"/>
      <c r="O361" s="26"/>
      <c r="P361" s="26"/>
      <c r="Q361" s="26"/>
      <c r="R361" s="26"/>
      <c r="S361" s="26"/>
      <c r="T361" s="26"/>
      <c r="U361" s="26"/>
      <c r="V361" s="26"/>
      <c r="W361" s="26"/>
      <c r="X361" s="26"/>
      <c r="Y361" s="26"/>
      <c r="Z361" s="26"/>
    </row>
    <row r="362" spans="1:26" x14ac:dyDescent="0.2">
      <c r="A362" s="26"/>
      <c r="B362" s="26"/>
      <c r="C362" s="26"/>
      <c r="D362" s="26"/>
      <c r="E362" s="26"/>
      <c r="F362" s="26"/>
      <c r="G362" s="26"/>
      <c r="H362" s="26"/>
      <c r="I362" s="26"/>
      <c r="J362" s="26"/>
      <c r="K362" s="26"/>
      <c r="L362" s="26"/>
      <c r="M362" s="26"/>
      <c r="N362" s="26"/>
      <c r="O362" s="26"/>
      <c r="P362" s="26"/>
      <c r="Q362" s="26"/>
      <c r="R362" s="26"/>
      <c r="S362" s="26"/>
      <c r="T362" s="26"/>
      <c r="U362" s="26"/>
      <c r="V362" s="26"/>
      <c r="W362" s="26"/>
      <c r="X362" s="26"/>
      <c r="Y362" s="26"/>
      <c r="Z362" s="26"/>
    </row>
    <row r="363" spans="1:26" x14ac:dyDescent="0.2">
      <c r="A363" s="26"/>
      <c r="B363" s="26"/>
      <c r="C363" s="26"/>
      <c r="D363" s="26"/>
      <c r="E363" s="26"/>
      <c r="F363" s="26"/>
      <c r="G363" s="26"/>
      <c r="H363" s="26"/>
      <c r="I363" s="26"/>
      <c r="J363" s="26"/>
      <c r="K363" s="26"/>
      <c r="L363" s="26"/>
      <c r="M363" s="26"/>
      <c r="N363" s="26"/>
      <c r="O363" s="26"/>
      <c r="P363" s="26"/>
      <c r="Q363" s="26"/>
      <c r="R363" s="26"/>
      <c r="S363" s="26"/>
      <c r="T363" s="26"/>
      <c r="U363" s="26"/>
      <c r="V363" s="26"/>
      <c r="W363" s="26"/>
      <c r="X363" s="26"/>
      <c r="Y363" s="26"/>
      <c r="Z363" s="26"/>
    </row>
    <row r="364" spans="1:26" x14ac:dyDescent="0.2">
      <c r="A364" s="26"/>
      <c r="B364" s="26"/>
      <c r="C364" s="26"/>
      <c r="D364" s="26"/>
      <c r="E364" s="26"/>
      <c r="F364" s="26"/>
      <c r="G364" s="26"/>
      <c r="H364" s="26"/>
      <c r="I364" s="26"/>
      <c r="J364" s="26"/>
      <c r="K364" s="26"/>
      <c r="L364" s="26"/>
      <c r="M364" s="26"/>
      <c r="N364" s="26"/>
      <c r="O364" s="26"/>
      <c r="P364" s="26"/>
      <c r="Q364" s="26"/>
      <c r="R364" s="26"/>
      <c r="S364" s="26"/>
      <c r="T364" s="26"/>
      <c r="U364" s="26"/>
      <c r="V364" s="26"/>
      <c r="W364" s="26"/>
      <c r="X364" s="26"/>
      <c r="Y364" s="26"/>
      <c r="Z364" s="26"/>
    </row>
    <row r="365" spans="1:26" x14ac:dyDescent="0.2">
      <c r="A365" s="26"/>
      <c r="B365" s="26"/>
      <c r="C365" s="26"/>
      <c r="D365" s="26"/>
      <c r="E365" s="26"/>
      <c r="F365" s="26"/>
      <c r="G365" s="26"/>
      <c r="H365" s="26"/>
      <c r="I365" s="26"/>
      <c r="J365" s="26"/>
      <c r="K365" s="26"/>
      <c r="L365" s="26"/>
      <c r="M365" s="26"/>
      <c r="N365" s="26"/>
      <c r="O365" s="26"/>
      <c r="P365" s="26"/>
      <c r="Q365" s="26"/>
      <c r="R365" s="26"/>
      <c r="S365" s="26"/>
      <c r="T365" s="26"/>
      <c r="U365" s="26"/>
      <c r="V365" s="26"/>
      <c r="W365" s="26"/>
      <c r="X365" s="26"/>
      <c r="Y365" s="26"/>
      <c r="Z365" s="26"/>
    </row>
    <row r="366" spans="1:26" x14ac:dyDescent="0.2">
      <c r="A366" s="26"/>
      <c r="B366" s="26"/>
      <c r="C366" s="26"/>
      <c r="D366" s="26"/>
      <c r="E366" s="26"/>
      <c r="F366" s="26"/>
      <c r="G366" s="26"/>
      <c r="H366" s="26"/>
      <c r="I366" s="26"/>
      <c r="J366" s="26"/>
      <c r="K366" s="26"/>
      <c r="L366" s="26"/>
      <c r="M366" s="26"/>
      <c r="N366" s="26"/>
      <c r="O366" s="26"/>
      <c r="P366" s="26"/>
      <c r="Q366" s="26"/>
      <c r="R366" s="26"/>
      <c r="S366" s="26"/>
      <c r="T366" s="26"/>
      <c r="U366" s="26"/>
      <c r="V366" s="26"/>
      <c r="W366" s="26"/>
      <c r="X366" s="26"/>
      <c r="Y366" s="26"/>
      <c r="Z366" s="26"/>
    </row>
    <row r="367" spans="1:26" x14ac:dyDescent="0.2">
      <c r="A367" s="26"/>
      <c r="B367" s="26"/>
      <c r="C367" s="26"/>
      <c r="D367" s="26"/>
      <c r="E367" s="26"/>
      <c r="F367" s="26"/>
      <c r="G367" s="26"/>
      <c r="H367" s="26"/>
      <c r="I367" s="26"/>
      <c r="J367" s="26"/>
      <c r="K367" s="26"/>
      <c r="L367" s="26"/>
      <c r="M367" s="26"/>
      <c r="N367" s="26"/>
      <c r="O367" s="26"/>
      <c r="P367" s="26"/>
      <c r="Q367" s="26"/>
      <c r="R367" s="26"/>
      <c r="S367" s="26"/>
      <c r="T367" s="26"/>
      <c r="U367" s="26"/>
      <c r="V367" s="26"/>
      <c r="W367" s="26"/>
      <c r="X367" s="26"/>
      <c r="Y367" s="26"/>
      <c r="Z367" s="26"/>
    </row>
    <row r="368" spans="1:26" x14ac:dyDescent="0.2">
      <c r="A368" s="26"/>
      <c r="B368" s="26"/>
      <c r="C368" s="26"/>
      <c r="D368" s="26"/>
      <c r="E368" s="26"/>
      <c r="F368" s="26"/>
      <c r="G368" s="26"/>
      <c r="H368" s="26"/>
      <c r="I368" s="26"/>
      <c r="J368" s="26"/>
      <c r="K368" s="26"/>
      <c r="L368" s="26"/>
      <c r="M368" s="26"/>
      <c r="N368" s="26"/>
      <c r="O368" s="26"/>
      <c r="P368" s="26"/>
      <c r="Q368" s="26"/>
      <c r="R368" s="26"/>
      <c r="S368" s="26"/>
      <c r="T368" s="26"/>
      <c r="U368" s="26"/>
      <c r="V368" s="26"/>
      <c r="W368" s="26"/>
      <c r="X368" s="26"/>
      <c r="Y368" s="26"/>
      <c r="Z368" s="26"/>
    </row>
    <row r="369" spans="1:26" x14ac:dyDescent="0.2">
      <c r="A369" s="26"/>
      <c r="B369" s="26"/>
      <c r="C369" s="26"/>
      <c r="D369" s="26"/>
      <c r="E369" s="26"/>
      <c r="F369" s="26"/>
      <c r="G369" s="26"/>
      <c r="H369" s="26"/>
      <c r="I369" s="26"/>
      <c r="J369" s="26"/>
      <c r="K369" s="26"/>
      <c r="L369" s="26"/>
      <c r="M369" s="26"/>
      <c r="N369" s="26"/>
      <c r="O369" s="26"/>
      <c r="P369" s="26"/>
      <c r="Q369" s="26"/>
      <c r="R369" s="26"/>
      <c r="S369" s="26"/>
      <c r="T369" s="26"/>
      <c r="U369" s="26"/>
      <c r="V369" s="26"/>
      <c r="W369" s="26"/>
      <c r="X369" s="26"/>
      <c r="Y369" s="26"/>
      <c r="Z369" s="26"/>
    </row>
    <row r="370" spans="1:26" x14ac:dyDescent="0.2">
      <c r="A370" s="26"/>
      <c r="B370" s="26"/>
      <c r="C370" s="26"/>
      <c r="D370" s="26"/>
      <c r="E370" s="26"/>
      <c r="F370" s="26"/>
      <c r="G370" s="26"/>
      <c r="H370" s="26"/>
      <c r="I370" s="26"/>
      <c r="J370" s="26"/>
      <c r="K370" s="26"/>
      <c r="L370" s="26"/>
      <c r="M370" s="26"/>
      <c r="N370" s="26"/>
      <c r="O370" s="26"/>
      <c r="P370" s="26"/>
      <c r="Q370" s="26"/>
      <c r="R370" s="26"/>
      <c r="S370" s="26"/>
      <c r="T370" s="26"/>
      <c r="U370" s="26"/>
      <c r="V370" s="26"/>
      <c r="W370" s="26"/>
      <c r="X370" s="26"/>
      <c r="Y370" s="26"/>
      <c r="Z370" s="26"/>
    </row>
    <row r="371" spans="1:26" x14ac:dyDescent="0.2">
      <c r="A371" s="26"/>
      <c r="B371" s="26"/>
      <c r="C371" s="26"/>
      <c r="D371" s="26"/>
      <c r="E371" s="26"/>
      <c r="F371" s="26"/>
      <c r="G371" s="26"/>
      <c r="H371" s="26"/>
      <c r="I371" s="26"/>
      <c r="J371" s="26"/>
      <c r="K371" s="26"/>
      <c r="L371" s="26"/>
      <c r="M371" s="26"/>
      <c r="N371" s="26"/>
      <c r="O371" s="26"/>
      <c r="P371" s="26"/>
      <c r="Q371" s="26"/>
      <c r="R371" s="26"/>
      <c r="S371" s="26"/>
      <c r="T371" s="26"/>
      <c r="U371" s="26"/>
      <c r="V371" s="26"/>
      <c r="W371" s="26"/>
      <c r="X371" s="26"/>
      <c r="Y371" s="26"/>
      <c r="Z371" s="26"/>
    </row>
    <row r="372" spans="1:26" x14ac:dyDescent="0.2">
      <c r="A372" s="26"/>
      <c r="B372" s="26"/>
      <c r="C372" s="26"/>
      <c r="D372" s="26"/>
      <c r="E372" s="26"/>
      <c r="F372" s="26"/>
      <c r="G372" s="26"/>
      <c r="H372" s="26"/>
      <c r="I372" s="26"/>
      <c r="J372" s="26"/>
      <c r="K372" s="26"/>
      <c r="L372" s="26"/>
      <c r="M372" s="26"/>
      <c r="N372" s="26"/>
      <c r="O372" s="26"/>
      <c r="P372" s="26"/>
      <c r="Q372" s="26"/>
      <c r="R372" s="26"/>
      <c r="S372" s="26"/>
      <c r="T372" s="26"/>
      <c r="U372" s="26"/>
      <c r="V372" s="26"/>
      <c r="W372" s="26"/>
      <c r="X372" s="26"/>
      <c r="Y372" s="26"/>
      <c r="Z372" s="26"/>
    </row>
    <row r="373" spans="1:26" x14ac:dyDescent="0.2">
      <c r="A373" s="26"/>
      <c r="B373" s="26"/>
      <c r="C373" s="26"/>
      <c r="D373" s="26"/>
      <c r="E373" s="26"/>
      <c r="F373" s="26"/>
      <c r="G373" s="26"/>
      <c r="H373" s="26"/>
      <c r="I373" s="26"/>
      <c r="J373" s="26"/>
      <c r="K373" s="26"/>
      <c r="L373" s="26"/>
      <c r="M373" s="26"/>
      <c r="N373" s="26"/>
      <c r="O373" s="26"/>
      <c r="P373" s="26"/>
      <c r="Q373" s="26"/>
      <c r="R373" s="26"/>
      <c r="S373" s="26"/>
      <c r="T373" s="26"/>
      <c r="U373" s="26"/>
      <c r="V373" s="26"/>
      <c r="W373" s="26"/>
      <c r="X373" s="26"/>
      <c r="Y373" s="26"/>
      <c r="Z373" s="26"/>
    </row>
    <row r="374" spans="1:26" x14ac:dyDescent="0.2">
      <c r="A374" s="26"/>
      <c r="B374" s="26"/>
      <c r="C374" s="26"/>
      <c r="D374" s="26"/>
      <c r="E374" s="26"/>
      <c r="F374" s="26"/>
      <c r="G374" s="26"/>
      <c r="H374" s="26"/>
      <c r="I374" s="26"/>
      <c r="J374" s="26"/>
      <c r="K374" s="26"/>
      <c r="L374" s="26"/>
      <c r="M374" s="26"/>
      <c r="N374" s="26"/>
      <c r="O374" s="26"/>
      <c r="P374" s="26"/>
      <c r="Q374" s="26"/>
      <c r="R374" s="26"/>
      <c r="S374" s="26"/>
      <c r="T374" s="26"/>
      <c r="U374" s="26"/>
      <c r="V374" s="26"/>
      <c r="W374" s="26"/>
      <c r="X374" s="26"/>
      <c r="Y374" s="26"/>
      <c r="Z374" s="26"/>
    </row>
    <row r="375" spans="1:26" x14ac:dyDescent="0.2">
      <c r="A375" s="26"/>
      <c r="B375" s="26"/>
      <c r="C375" s="26"/>
      <c r="D375" s="26"/>
      <c r="E375" s="26"/>
      <c r="F375" s="26"/>
      <c r="G375" s="26"/>
      <c r="H375" s="26"/>
      <c r="I375" s="26"/>
      <c r="J375" s="26"/>
      <c r="K375" s="26"/>
      <c r="L375" s="26"/>
      <c r="M375" s="26"/>
      <c r="N375" s="26"/>
      <c r="O375" s="26"/>
      <c r="P375" s="26"/>
      <c r="Q375" s="26"/>
      <c r="R375" s="26"/>
      <c r="S375" s="26"/>
      <c r="T375" s="26"/>
      <c r="U375" s="26"/>
      <c r="V375" s="26"/>
      <c r="W375" s="26"/>
      <c r="X375" s="26"/>
      <c r="Y375" s="26"/>
      <c r="Z375" s="26"/>
    </row>
    <row r="376" spans="1:26" x14ac:dyDescent="0.2">
      <c r="A376" s="26"/>
      <c r="B376" s="26"/>
      <c r="C376" s="26"/>
      <c r="D376" s="26"/>
      <c r="E376" s="26"/>
      <c r="F376" s="26"/>
      <c r="G376" s="26"/>
      <c r="H376" s="26"/>
      <c r="I376" s="26"/>
      <c r="J376" s="26"/>
      <c r="K376" s="26"/>
      <c r="L376" s="26"/>
      <c r="M376" s="26"/>
      <c r="N376" s="26"/>
      <c r="O376" s="26"/>
      <c r="P376" s="26"/>
      <c r="Q376" s="26"/>
      <c r="R376" s="26"/>
      <c r="S376" s="26"/>
      <c r="T376" s="26"/>
      <c r="U376" s="26"/>
      <c r="V376" s="26"/>
      <c r="W376" s="26"/>
      <c r="X376" s="26"/>
      <c r="Y376" s="26"/>
      <c r="Z376" s="26"/>
    </row>
    <row r="377" spans="1:26" x14ac:dyDescent="0.2">
      <c r="A377" s="26"/>
      <c r="B377" s="26"/>
      <c r="C377" s="26"/>
      <c r="D377" s="26"/>
      <c r="E377" s="26"/>
      <c r="F377" s="26"/>
      <c r="G377" s="26"/>
      <c r="H377" s="26"/>
      <c r="I377" s="26"/>
      <c r="J377" s="26"/>
      <c r="K377" s="26"/>
      <c r="L377" s="26"/>
      <c r="M377" s="26"/>
      <c r="N377" s="26"/>
      <c r="O377" s="26"/>
      <c r="P377" s="26"/>
      <c r="Q377" s="26"/>
      <c r="R377" s="26"/>
      <c r="S377" s="26"/>
      <c r="T377" s="26"/>
      <c r="U377" s="26"/>
      <c r="V377" s="26"/>
      <c r="W377" s="26"/>
      <c r="X377" s="26"/>
      <c r="Y377" s="26"/>
      <c r="Z377" s="26"/>
    </row>
    <row r="378" spans="1:26" x14ac:dyDescent="0.2">
      <c r="A378" s="26"/>
      <c r="B378" s="26"/>
      <c r="C378" s="26"/>
      <c r="D378" s="26"/>
      <c r="E378" s="26"/>
      <c r="F378" s="26"/>
      <c r="G378" s="26"/>
      <c r="H378" s="26"/>
      <c r="I378" s="26"/>
      <c r="J378" s="26"/>
      <c r="K378" s="26"/>
      <c r="L378" s="26"/>
      <c r="M378" s="26"/>
      <c r="N378" s="26"/>
      <c r="O378" s="26"/>
      <c r="P378" s="26"/>
      <c r="Q378" s="26"/>
      <c r="R378" s="26"/>
      <c r="S378" s="26"/>
      <c r="T378" s="26"/>
      <c r="U378" s="26"/>
      <c r="V378" s="26"/>
      <c r="W378" s="26"/>
      <c r="X378" s="26"/>
      <c r="Y378" s="26"/>
      <c r="Z378" s="26"/>
    </row>
    <row r="379" spans="1:26" x14ac:dyDescent="0.2">
      <c r="A379" s="26"/>
      <c r="B379" s="26"/>
      <c r="C379" s="26"/>
      <c r="D379" s="26"/>
      <c r="E379" s="26"/>
      <c r="F379" s="26"/>
      <c r="G379" s="26"/>
      <c r="H379" s="26"/>
      <c r="I379" s="26"/>
      <c r="J379" s="26"/>
      <c r="K379" s="26"/>
      <c r="L379" s="26"/>
      <c r="M379" s="26"/>
      <c r="N379" s="26"/>
      <c r="O379" s="26"/>
      <c r="P379" s="26"/>
      <c r="Q379" s="26"/>
      <c r="R379" s="26"/>
      <c r="S379" s="26"/>
      <c r="T379" s="26"/>
      <c r="U379" s="26"/>
      <c r="V379" s="26"/>
      <c r="W379" s="26"/>
      <c r="X379" s="26"/>
      <c r="Y379" s="26"/>
      <c r="Z379" s="26"/>
    </row>
    <row r="380" spans="1:26" x14ac:dyDescent="0.2">
      <c r="A380" s="26"/>
      <c r="B380" s="26"/>
      <c r="C380" s="26"/>
      <c r="D380" s="26"/>
      <c r="E380" s="26"/>
      <c r="F380" s="26"/>
      <c r="G380" s="26"/>
      <c r="H380" s="26"/>
      <c r="I380" s="26"/>
      <c r="J380" s="26"/>
      <c r="K380" s="26"/>
      <c r="L380" s="26"/>
      <c r="M380" s="26"/>
      <c r="N380" s="26"/>
      <c r="O380" s="26"/>
      <c r="P380" s="26"/>
      <c r="Q380" s="26"/>
      <c r="R380" s="26"/>
      <c r="S380" s="26"/>
      <c r="T380" s="26"/>
      <c r="U380" s="26"/>
      <c r="V380" s="26"/>
      <c r="W380" s="26"/>
      <c r="X380" s="26"/>
      <c r="Y380" s="26"/>
      <c r="Z380" s="26"/>
    </row>
    <row r="381" spans="1:26" x14ac:dyDescent="0.2">
      <c r="A381" s="26"/>
      <c r="B381" s="26"/>
      <c r="C381" s="26"/>
      <c r="D381" s="26"/>
      <c r="E381" s="26"/>
      <c r="F381" s="26"/>
      <c r="G381" s="26"/>
      <c r="H381" s="26"/>
      <c r="I381" s="26"/>
      <c r="J381" s="26"/>
      <c r="K381" s="26"/>
      <c r="L381" s="26"/>
      <c r="M381" s="26"/>
      <c r="N381" s="26"/>
      <c r="O381" s="26"/>
      <c r="P381" s="26"/>
      <c r="Q381" s="26"/>
      <c r="R381" s="26"/>
      <c r="S381" s="26"/>
      <c r="T381" s="26"/>
      <c r="U381" s="26"/>
      <c r="V381" s="26"/>
      <c r="W381" s="26"/>
      <c r="X381" s="26"/>
      <c r="Y381" s="26"/>
      <c r="Z381" s="26"/>
    </row>
    <row r="382" spans="1:26" x14ac:dyDescent="0.2">
      <c r="A382" s="26"/>
      <c r="B382" s="26"/>
      <c r="C382" s="26"/>
      <c r="D382" s="26"/>
      <c r="E382" s="26"/>
      <c r="F382" s="26"/>
      <c r="G382" s="26"/>
      <c r="H382" s="26"/>
      <c r="I382" s="26"/>
      <c r="J382" s="26"/>
      <c r="K382" s="26"/>
      <c r="L382" s="26"/>
      <c r="M382" s="26"/>
      <c r="N382" s="26"/>
      <c r="O382" s="26"/>
      <c r="P382" s="26"/>
      <c r="Q382" s="26"/>
      <c r="R382" s="26"/>
      <c r="S382" s="26"/>
      <c r="T382" s="26"/>
      <c r="U382" s="26"/>
      <c r="V382" s="26"/>
      <c r="W382" s="26"/>
      <c r="X382" s="26"/>
      <c r="Y382" s="26"/>
      <c r="Z382" s="26"/>
    </row>
    <row r="383" spans="1:26" x14ac:dyDescent="0.2">
      <c r="A383" s="26"/>
      <c r="B383" s="26"/>
      <c r="C383" s="26"/>
      <c r="D383" s="26"/>
      <c r="E383" s="26"/>
      <c r="F383" s="26"/>
      <c r="G383" s="26"/>
      <c r="H383" s="26"/>
      <c r="I383" s="26"/>
      <c r="J383" s="26"/>
      <c r="K383" s="26"/>
      <c r="L383" s="26"/>
      <c r="M383" s="26"/>
      <c r="N383" s="26"/>
      <c r="O383" s="26"/>
      <c r="P383" s="26"/>
      <c r="Q383" s="26"/>
      <c r="R383" s="26"/>
      <c r="S383" s="26"/>
      <c r="T383" s="26"/>
      <c r="U383" s="26"/>
      <c r="V383" s="26"/>
      <c r="W383" s="26"/>
      <c r="X383" s="26"/>
      <c r="Y383" s="26"/>
      <c r="Z383" s="26"/>
    </row>
    <row r="384" spans="1:26" x14ac:dyDescent="0.2">
      <c r="A384" s="26"/>
      <c r="B384" s="26"/>
      <c r="C384" s="26"/>
      <c r="D384" s="26"/>
      <c r="E384" s="26"/>
      <c r="F384" s="26"/>
      <c r="G384" s="26"/>
      <c r="H384" s="26"/>
      <c r="I384" s="26"/>
      <c r="J384" s="26"/>
      <c r="K384" s="26"/>
      <c r="L384" s="26"/>
      <c r="M384" s="26"/>
      <c r="N384" s="26"/>
      <c r="O384" s="26"/>
      <c r="P384" s="26"/>
      <c r="Q384" s="26"/>
      <c r="R384" s="26"/>
      <c r="S384" s="26"/>
      <c r="T384" s="26"/>
      <c r="U384" s="26"/>
      <c r="V384" s="26"/>
      <c r="W384" s="26"/>
      <c r="X384" s="26"/>
      <c r="Y384" s="26"/>
      <c r="Z384" s="26"/>
    </row>
    <row r="385" spans="1:26" x14ac:dyDescent="0.2">
      <c r="A385" s="26"/>
      <c r="B385" s="26"/>
      <c r="C385" s="26"/>
      <c r="D385" s="26"/>
      <c r="E385" s="26"/>
      <c r="F385" s="26"/>
      <c r="G385" s="26"/>
      <c r="H385" s="26"/>
      <c r="I385" s="26"/>
      <c r="J385" s="26"/>
      <c r="K385" s="26"/>
      <c r="L385" s="26"/>
      <c r="M385" s="26"/>
      <c r="N385" s="26"/>
      <c r="O385" s="26"/>
      <c r="P385" s="26"/>
      <c r="Q385" s="26"/>
      <c r="R385" s="26"/>
      <c r="S385" s="26"/>
      <c r="T385" s="26"/>
      <c r="U385" s="26"/>
      <c r="V385" s="26"/>
      <c r="W385" s="26"/>
      <c r="X385" s="26"/>
      <c r="Y385" s="26"/>
      <c r="Z385" s="26"/>
    </row>
    <row r="386" spans="1:26" x14ac:dyDescent="0.2">
      <c r="A386" s="26"/>
      <c r="B386" s="26"/>
      <c r="C386" s="26"/>
      <c r="D386" s="26"/>
      <c r="E386" s="26"/>
      <c r="F386" s="26"/>
      <c r="G386" s="26"/>
      <c r="H386" s="26"/>
      <c r="I386" s="26"/>
      <c r="J386" s="26"/>
      <c r="K386" s="26"/>
      <c r="L386" s="26"/>
      <c r="M386" s="26"/>
      <c r="N386" s="26"/>
      <c r="O386" s="26"/>
      <c r="P386" s="26"/>
      <c r="Q386" s="26"/>
      <c r="R386" s="26"/>
      <c r="S386" s="26"/>
      <c r="T386" s="26"/>
      <c r="U386" s="26"/>
      <c r="V386" s="26"/>
      <c r="W386" s="26"/>
      <c r="X386" s="26"/>
      <c r="Y386" s="26"/>
      <c r="Z386" s="26"/>
    </row>
    <row r="387" spans="1:26" x14ac:dyDescent="0.2">
      <c r="A387" s="26"/>
      <c r="B387" s="26"/>
      <c r="C387" s="26"/>
      <c r="D387" s="26"/>
      <c r="E387" s="26"/>
      <c r="F387" s="26"/>
      <c r="G387" s="26"/>
      <c r="H387" s="26"/>
      <c r="I387" s="26"/>
      <c r="J387" s="26"/>
      <c r="K387" s="26"/>
      <c r="L387" s="26"/>
      <c r="M387" s="26"/>
      <c r="N387" s="26"/>
      <c r="O387" s="26"/>
      <c r="P387" s="26"/>
      <c r="Q387" s="26"/>
      <c r="R387" s="26"/>
      <c r="S387" s="26"/>
      <c r="T387" s="26"/>
      <c r="U387" s="26"/>
      <c r="V387" s="26"/>
      <c r="W387" s="26"/>
      <c r="X387" s="26"/>
      <c r="Y387" s="26"/>
      <c r="Z387" s="26"/>
    </row>
    <row r="388" spans="1:26" x14ac:dyDescent="0.2">
      <c r="A388" s="26"/>
      <c r="B388" s="26"/>
      <c r="C388" s="26"/>
      <c r="D388" s="26"/>
      <c r="E388" s="26"/>
      <c r="F388" s="26"/>
      <c r="G388" s="26"/>
      <c r="H388" s="26"/>
      <c r="I388" s="26"/>
      <c r="J388" s="26"/>
      <c r="K388" s="26"/>
      <c r="L388" s="26"/>
      <c r="M388" s="26"/>
      <c r="N388" s="26"/>
      <c r="O388" s="26"/>
      <c r="P388" s="26"/>
      <c r="Q388" s="26"/>
      <c r="R388" s="26"/>
      <c r="S388" s="26"/>
      <c r="T388" s="26"/>
      <c r="U388" s="26"/>
      <c r="V388" s="26"/>
      <c r="W388" s="26"/>
      <c r="X388" s="26"/>
      <c r="Y388" s="26"/>
      <c r="Z388" s="26"/>
    </row>
    <row r="389" spans="1:26" x14ac:dyDescent="0.2">
      <c r="A389" s="26"/>
      <c r="B389" s="26"/>
      <c r="C389" s="26"/>
      <c r="D389" s="26"/>
      <c r="E389" s="26"/>
      <c r="F389" s="26"/>
      <c r="G389" s="26"/>
      <c r="H389" s="26"/>
      <c r="I389" s="26"/>
      <c r="J389" s="26"/>
      <c r="K389" s="26"/>
      <c r="L389" s="26"/>
      <c r="M389" s="26"/>
      <c r="N389" s="26"/>
      <c r="O389" s="26"/>
      <c r="P389" s="26"/>
      <c r="Q389" s="26"/>
      <c r="R389" s="26"/>
      <c r="S389" s="26"/>
      <c r="T389" s="26"/>
      <c r="U389" s="26"/>
      <c r="V389" s="26"/>
      <c r="W389" s="26"/>
      <c r="X389" s="26"/>
      <c r="Y389" s="26"/>
      <c r="Z389" s="26"/>
    </row>
    <row r="390" spans="1:26" x14ac:dyDescent="0.2">
      <c r="A390" s="26"/>
      <c r="B390" s="26"/>
      <c r="C390" s="26"/>
      <c r="D390" s="26"/>
      <c r="E390" s="26"/>
      <c r="F390" s="26"/>
      <c r="G390" s="26"/>
      <c r="H390" s="26"/>
      <c r="I390" s="26"/>
      <c r="J390" s="26"/>
      <c r="K390" s="26"/>
      <c r="L390" s="26"/>
      <c r="M390" s="26"/>
      <c r="N390" s="26"/>
      <c r="O390" s="26"/>
      <c r="P390" s="26"/>
      <c r="Q390" s="26"/>
      <c r="R390" s="26"/>
      <c r="S390" s="26"/>
      <c r="T390" s="26"/>
      <c r="U390" s="26"/>
      <c r="V390" s="26"/>
      <c r="W390" s="26"/>
      <c r="X390" s="26"/>
      <c r="Y390" s="26"/>
      <c r="Z390" s="26"/>
    </row>
    <row r="391" spans="1:26" x14ac:dyDescent="0.2">
      <c r="A391" s="26"/>
      <c r="B391" s="26"/>
      <c r="C391" s="26"/>
      <c r="D391" s="26"/>
      <c r="E391" s="26"/>
      <c r="F391" s="26"/>
      <c r="G391" s="26"/>
      <c r="H391" s="26"/>
      <c r="I391" s="26"/>
      <c r="J391" s="26"/>
      <c r="K391" s="26"/>
      <c r="L391" s="26"/>
      <c r="M391" s="26"/>
      <c r="N391" s="26"/>
      <c r="O391" s="26"/>
      <c r="P391" s="26"/>
      <c r="Q391" s="26"/>
      <c r="R391" s="26"/>
      <c r="S391" s="26"/>
      <c r="T391" s="26"/>
      <c r="U391" s="26"/>
      <c r="V391" s="26"/>
      <c r="W391" s="26"/>
      <c r="X391" s="26"/>
      <c r="Y391" s="26"/>
      <c r="Z391" s="26"/>
    </row>
    <row r="392" spans="1:26" x14ac:dyDescent="0.2">
      <c r="A392" s="26"/>
      <c r="B392" s="26"/>
      <c r="C392" s="26"/>
      <c r="D392" s="26"/>
      <c r="E392" s="26"/>
      <c r="F392" s="26"/>
      <c r="G392" s="26"/>
      <c r="H392" s="26"/>
      <c r="I392" s="26"/>
      <c r="J392" s="26"/>
      <c r="K392" s="26"/>
      <c r="L392" s="26"/>
      <c r="M392" s="26"/>
      <c r="N392" s="26"/>
      <c r="O392" s="26"/>
      <c r="P392" s="26"/>
      <c r="Q392" s="26"/>
      <c r="R392" s="26"/>
      <c r="S392" s="26"/>
      <c r="T392" s="26"/>
      <c r="U392" s="26"/>
      <c r="V392" s="26"/>
      <c r="W392" s="26"/>
      <c r="X392" s="26"/>
      <c r="Y392" s="26"/>
      <c r="Z392" s="26"/>
    </row>
    <row r="393" spans="1:26" x14ac:dyDescent="0.2">
      <c r="A393" s="26"/>
      <c r="B393" s="26"/>
      <c r="C393" s="26"/>
      <c r="D393" s="26"/>
      <c r="E393" s="26"/>
      <c r="F393" s="26"/>
      <c r="G393" s="26"/>
      <c r="H393" s="26"/>
      <c r="I393" s="26"/>
      <c r="J393" s="26"/>
      <c r="K393" s="26"/>
      <c r="L393" s="26"/>
      <c r="M393" s="26"/>
      <c r="N393" s="26"/>
      <c r="O393" s="26"/>
      <c r="P393" s="26"/>
      <c r="Q393" s="26"/>
      <c r="R393" s="26"/>
      <c r="S393" s="26"/>
      <c r="T393" s="26"/>
      <c r="U393" s="26"/>
      <c r="V393" s="26"/>
      <c r="W393" s="26"/>
      <c r="X393" s="26"/>
      <c r="Y393" s="26"/>
      <c r="Z393" s="26"/>
    </row>
    <row r="394" spans="1:26" x14ac:dyDescent="0.2">
      <c r="A394" s="26"/>
      <c r="B394" s="26"/>
      <c r="C394" s="26"/>
      <c r="D394" s="26"/>
      <c r="E394" s="26"/>
      <c r="F394" s="26"/>
      <c r="G394" s="26"/>
      <c r="H394" s="26"/>
      <c r="I394" s="26"/>
      <c r="J394" s="26"/>
      <c r="K394" s="26"/>
      <c r="L394" s="26"/>
      <c r="M394" s="26"/>
      <c r="N394" s="26"/>
      <c r="O394" s="26"/>
      <c r="P394" s="26"/>
      <c r="Q394" s="26"/>
      <c r="R394" s="26"/>
      <c r="S394" s="26"/>
      <c r="T394" s="26"/>
      <c r="U394" s="26"/>
      <c r="V394" s="26"/>
      <c r="W394" s="26"/>
      <c r="X394" s="26"/>
      <c r="Y394" s="26"/>
      <c r="Z394" s="26"/>
    </row>
    <row r="395" spans="1:26" x14ac:dyDescent="0.2">
      <c r="A395" s="26"/>
      <c r="B395" s="26"/>
      <c r="C395" s="26"/>
      <c r="D395" s="26"/>
      <c r="E395" s="26"/>
      <c r="F395" s="26"/>
      <c r="G395" s="26"/>
      <c r="H395" s="26"/>
      <c r="I395" s="26"/>
      <c r="J395" s="26"/>
      <c r="K395" s="26"/>
      <c r="L395" s="26"/>
      <c r="M395" s="26"/>
      <c r="N395" s="26"/>
      <c r="O395" s="26"/>
      <c r="P395" s="26"/>
      <c r="Q395" s="26"/>
      <c r="R395" s="26"/>
      <c r="S395" s="26"/>
      <c r="T395" s="26"/>
      <c r="U395" s="26"/>
      <c r="V395" s="26"/>
      <c r="W395" s="26"/>
      <c r="X395" s="26"/>
      <c r="Y395" s="26"/>
      <c r="Z395" s="26"/>
    </row>
    <row r="396" spans="1:26" x14ac:dyDescent="0.2">
      <c r="A396" s="26"/>
      <c r="B396" s="26"/>
      <c r="C396" s="26"/>
      <c r="D396" s="26"/>
      <c r="E396" s="26"/>
      <c r="F396" s="26"/>
      <c r="G396" s="26"/>
      <c r="H396" s="26"/>
      <c r="I396" s="26"/>
      <c r="J396" s="26"/>
      <c r="K396" s="26"/>
      <c r="L396" s="26"/>
      <c r="M396" s="26"/>
      <c r="N396" s="26"/>
      <c r="O396" s="26"/>
      <c r="P396" s="26"/>
      <c r="Q396" s="26"/>
      <c r="R396" s="26"/>
      <c r="S396" s="26"/>
      <c r="T396" s="26"/>
      <c r="U396" s="26"/>
      <c r="V396" s="26"/>
      <c r="W396" s="26"/>
      <c r="X396" s="26"/>
      <c r="Y396" s="26"/>
      <c r="Z396" s="26"/>
    </row>
    <row r="397" spans="1:26" x14ac:dyDescent="0.2">
      <c r="A397" s="26"/>
      <c r="B397" s="26"/>
      <c r="C397" s="26"/>
      <c r="D397" s="26"/>
      <c r="E397" s="26"/>
      <c r="F397" s="26"/>
      <c r="G397" s="26"/>
      <c r="H397" s="26"/>
      <c r="I397" s="26"/>
      <c r="J397" s="26"/>
      <c r="K397" s="26"/>
      <c r="L397" s="26"/>
      <c r="M397" s="26"/>
      <c r="N397" s="26"/>
      <c r="O397" s="26"/>
      <c r="P397" s="26"/>
      <c r="Q397" s="26"/>
      <c r="R397" s="26"/>
      <c r="S397" s="26"/>
      <c r="T397" s="26"/>
      <c r="U397" s="26"/>
      <c r="V397" s="26"/>
      <c r="W397" s="26"/>
      <c r="X397" s="26"/>
      <c r="Y397" s="26"/>
      <c r="Z397" s="26"/>
    </row>
    <row r="398" spans="1:26" x14ac:dyDescent="0.2">
      <c r="A398" s="26"/>
      <c r="B398" s="26"/>
      <c r="C398" s="26"/>
      <c r="D398" s="26"/>
      <c r="E398" s="26"/>
      <c r="F398" s="26"/>
      <c r="G398" s="26"/>
      <c r="H398" s="26"/>
      <c r="I398" s="26"/>
      <c r="J398" s="26"/>
      <c r="K398" s="26"/>
      <c r="L398" s="26"/>
      <c r="M398" s="26"/>
      <c r="N398" s="26"/>
      <c r="O398" s="26"/>
      <c r="P398" s="26"/>
      <c r="Q398" s="26"/>
      <c r="R398" s="26"/>
      <c r="S398" s="26"/>
      <c r="T398" s="26"/>
      <c r="U398" s="26"/>
      <c r="V398" s="26"/>
      <c r="W398" s="26"/>
      <c r="X398" s="26"/>
      <c r="Y398" s="26"/>
      <c r="Z398" s="26"/>
    </row>
    <row r="399" spans="1:26" x14ac:dyDescent="0.2">
      <c r="A399" s="26"/>
      <c r="B399" s="26"/>
      <c r="C399" s="26"/>
      <c r="D399" s="26"/>
      <c r="E399" s="26"/>
      <c r="F399" s="26"/>
      <c r="G399" s="26"/>
      <c r="H399" s="26"/>
      <c r="I399" s="26"/>
      <c r="J399" s="26"/>
      <c r="K399" s="26"/>
      <c r="L399" s="26"/>
      <c r="M399" s="26"/>
      <c r="N399" s="26"/>
      <c r="O399" s="26"/>
      <c r="P399" s="26"/>
      <c r="Q399" s="26"/>
      <c r="R399" s="26"/>
      <c r="S399" s="26"/>
      <c r="T399" s="26"/>
      <c r="U399" s="26"/>
      <c r="V399" s="26"/>
      <c r="W399" s="26"/>
      <c r="X399" s="26"/>
      <c r="Y399" s="26"/>
      <c r="Z399" s="26"/>
    </row>
    <row r="400" spans="1:26" x14ac:dyDescent="0.2">
      <c r="A400" s="26"/>
      <c r="B400" s="26"/>
      <c r="C400" s="26"/>
      <c r="D400" s="26"/>
      <c r="E400" s="26"/>
      <c r="F400" s="26"/>
      <c r="G400" s="26"/>
      <c r="H400" s="26"/>
      <c r="I400" s="26"/>
      <c r="J400" s="26"/>
      <c r="K400" s="26"/>
      <c r="L400" s="26"/>
      <c r="M400" s="26"/>
      <c r="N400" s="26"/>
      <c r="O400" s="26"/>
      <c r="P400" s="26"/>
      <c r="Q400" s="26"/>
      <c r="R400" s="26"/>
      <c r="S400" s="26"/>
      <c r="T400" s="26"/>
      <c r="U400" s="26"/>
      <c r="V400" s="26"/>
      <c r="W400" s="26"/>
      <c r="X400" s="26"/>
      <c r="Y400" s="26"/>
      <c r="Z400" s="26"/>
    </row>
    <row r="401" spans="1:26" x14ac:dyDescent="0.2">
      <c r="A401" s="26"/>
      <c r="B401" s="26"/>
      <c r="C401" s="26"/>
      <c r="D401" s="26"/>
      <c r="E401" s="26"/>
      <c r="F401" s="26"/>
      <c r="G401" s="26"/>
      <c r="H401" s="26"/>
      <c r="I401" s="26"/>
      <c r="J401" s="26"/>
      <c r="K401" s="26"/>
      <c r="L401" s="26"/>
      <c r="M401" s="26"/>
      <c r="N401" s="26"/>
      <c r="O401" s="26"/>
      <c r="P401" s="26"/>
      <c r="Q401" s="26"/>
      <c r="R401" s="26"/>
      <c r="S401" s="26"/>
      <c r="T401" s="26"/>
      <c r="U401" s="26"/>
      <c r="V401" s="26"/>
      <c r="W401" s="26"/>
      <c r="X401" s="26"/>
      <c r="Y401" s="26"/>
      <c r="Z401" s="26"/>
    </row>
    <row r="402" spans="1:26" x14ac:dyDescent="0.2">
      <c r="A402" s="26"/>
      <c r="B402" s="26"/>
      <c r="C402" s="26"/>
      <c r="D402" s="26"/>
      <c r="E402" s="26"/>
      <c r="F402" s="26"/>
      <c r="G402" s="26"/>
      <c r="H402" s="26"/>
      <c r="I402" s="26"/>
      <c r="J402" s="26"/>
      <c r="K402" s="26"/>
      <c r="L402" s="26"/>
      <c r="M402" s="26"/>
      <c r="N402" s="26"/>
      <c r="O402" s="26"/>
      <c r="P402" s="26"/>
      <c r="Q402" s="26"/>
      <c r="R402" s="26"/>
      <c r="S402" s="26"/>
      <c r="T402" s="26"/>
      <c r="U402" s="26"/>
      <c r="V402" s="26"/>
      <c r="W402" s="26"/>
      <c r="X402" s="26"/>
      <c r="Y402" s="26"/>
      <c r="Z402" s="26"/>
    </row>
    <row r="403" spans="1:26" x14ac:dyDescent="0.2">
      <c r="A403" s="26"/>
      <c r="B403" s="26"/>
      <c r="C403" s="26"/>
      <c r="D403" s="26"/>
      <c r="E403" s="26"/>
      <c r="F403" s="26"/>
      <c r="G403" s="26"/>
      <c r="H403" s="26"/>
      <c r="I403" s="26"/>
      <c r="J403" s="26"/>
      <c r="K403" s="26"/>
      <c r="L403" s="26"/>
      <c r="M403" s="26"/>
      <c r="N403" s="26"/>
      <c r="O403" s="26"/>
      <c r="P403" s="26"/>
      <c r="Q403" s="26"/>
      <c r="R403" s="26"/>
      <c r="S403" s="26"/>
      <c r="T403" s="26"/>
      <c r="U403" s="26"/>
      <c r="V403" s="26"/>
      <c r="W403" s="26"/>
      <c r="X403" s="26"/>
      <c r="Y403" s="26"/>
      <c r="Z403" s="26"/>
    </row>
    <row r="404" spans="1:26" x14ac:dyDescent="0.2">
      <c r="A404" s="26"/>
      <c r="B404" s="26"/>
      <c r="C404" s="26"/>
      <c r="D404" s="26"/>
      <c r="E404" s="26"/>
      <c r="F404" s="26"/>
      <c r="G404" s="26"/>
      <c r="H404" s="26"/>
      <c r="I404" s="26"/>
      <c r="J404" s="26"/>
      <c r="K404" s="26"/>
      <c r="L404" s="26"/>
      <c r="M404" s="26"/>
      <c r="N404" s="26"/>
      <c r="O404" s="26"/>
      <c r="P404" s="26"/>
      <c r="Q404" s="26"/>
      <c r="R404" s="26"/>
      <c r="S404" s="26"/>
      <c r="T404" s="26"/>
      <c r="U404" s="26"/>
      <c r="V404" s="26"/>
      <c r="W404" s="26"/>
      <c r="X404" s="26"/>
      <c r="Y404" s="26"/>
      <c r="Z404" s="26"/>
    </row>
    <row r="405" spans="1:26" x14ac:dyDescent="0.2">
      <c r="A405" s="26"/>
      <c r="B405" s="26"/>
      <c r="C405" s="26"/>
      <c r="D405" s="26"/>
      <c r="E405" s="26"/>
      <c r="F405" s="26"/>
      <c r="G405" s="26"/>
      <c r="H405" s="26"/>
      <c r="I405" s="26"/>
      <c r="J405" s="26"/>
      <c r="K405" s="26"/>
      <c r="L405" s="26"/>
      <c r="M405" s="26"/>
      <c r="N405" s="26"/>
      <c r="O405" s="26"/>
      <c r="P405" s="26"/>
      <c r="Q405" s="26"/>
      <c r="R405" s="26"/>
      <c r="S405" s="26"/>
      <c r="T405" s="26"/>
      <c r="U405" s="26"/>
      <c r="V405" s="26"/>
      <c r="W405" s="26"/>
      <c r="X405" s="26"/>
      <c r="Y405" s="26"/>
      <c r="Z405" s="26"/>
    </row>
    <row r="406" spans="1:26" x14ac:dyDescent="0.2">
      <c r="A406" s="26"/>
      <c r="B406" s="26"/>
      <c r="C406" s="26"/>
      <c r="D406" s="26"/>
      <c r="E406" s="26"/>
      <c r="F406" s="26"/>
      <c r="G406" s="26"/>
      <c r="H406" s="26"/>
      <c r="I406" s="26"/>
      <c r="J406" s="26"/>
      <c r="K406" s="26"/>
      <c r="L406" s="26"/>
      <c r="M406" s="26"/>
      <c r="N406" s="26"/>
      <c r="O406" s="26"/>
      <c r="P406" s="26"/>
      <c r="Q406" s="26"/>
      <c r="R406" s="26"/>
      <c r="S406" s="26"/>
      <c r="T406" s="26"/>
      <c r="U406" s="26"/>
      <c r="V406" s="26"/>
      <c r="W406" s="26"/>
      <c r="X406" s="26"/>
      <c r="Y406" s="26"/>
      <c r="Z406" s="26"/>
    </row>
    <row r="407" spans="1:26" x14ac:dyDescent="0.2">
      <c r="A407" s="26"/>
      <c r="B407" s="26"/>
      <c r="C407" s="26"/>
      <c r="D407" s="26"/>
      <c r="E407" s="26"/>
      <c r="F407" s="26"/>
      <c r="G407" s="26"/>
      <c r="H407" s="26"/>
      <c r="I407" s="26"/>
      <c r="J407" s="26"/>
      <c r="K407" s="26"/>
      <c r="L407" s="26"/>
      <c r="M407" s="26"/>
      <c r="N407" s="26"/>
      <c r="O407" s="26"/>
      <c r="P407" s="26"/>
      <c r="Q407" s="26"/>
      <c r="R407" s="26"/>
      <c r="S407" s="26"/>
      <c r="T407" s="26"/>
      <c r="U407" s="26"/>
      <c r="V407" s="26"/>
      <c r="W407" s="26"/>
      <c r="X407" s="26"/>
      <c r="Y407" s="26"/>
      <c r="Z407" s="26"/>
    </row>
    <row r="408" spans="1:26" x14ac:dyDescent="0.2">
      <c r="A408" s="26"/>
      <c r="B408" s="26"/>
      <c r="C408" s="26"/>
      <c r="D408" s="26"/>
      <c r="E408" s="26"/>
      <c r="F408" s="26"/>
      <c r="G408" s="26"/>
      <c r="H408" s="26"/>
      <c r="I408" s="26"/>
      <c r="J408" s="26"/>
      <c r="K408" s="26"/>
      <c r="L408" s="26"/>
      <c r="M408" s="26"/>
      <c r="N408" s="26"/>
      <c r="O408" s="26"/>
      <c r="P408" s="26"/>
      <c r="Q408" s="26"/>
      <c r="R408" s="26"/>
      <c r="S408" s="26"/>
      <c r="T408" s="26"/>
      <c r="U408" s="26"/>
      <c r="V408" s="26"/>
      <c r="W408" s="26"/>
      <c r="X408" s="26"/>
      <c r="Y408" s="26"/>
      <c r="Z408" s="26"/>
    </row>
    <row r="409" spans="1:26" x14ac:dyDescent="0.2">
      <c r="A409" s="26"/>
      <c r="B409" s="26"/>
      <c r="C409" s="26"/>
      <c r="D409" s="26"/>
      <c r="E409" s="26"/>
      <c r="F409" s="26"/>
      <c r="G409" s="26"/>
      <c r="H409" s="26"/>
      <c r="I409" s="26"/>
      <c r="J409" s="26"/>
      <c r="K409" s="26"/>
      <c r="L409" s="26"/>
      <c r="M409" s="26"/>
      <c r="N409" s="26"/>
      <c r="O409" s="26"/>
      <c r="P409" s="26"/>
      <c r="Q409" s="26"/>
      <c r="R409" s="26"/>
      <c r="S409" s="26"/>
      <c r="T409" s="26"/>
      <c r="U409" s="26"/>
      <c r="V409" s="26"/>
      <c r="W409" s="26"/>
      <c r="X409" s="26"/>
      <c r="Y409" s="26"/>
      <c r="Z409" s="26"/>
    </row>
  </sheetData>
  <mergeCells count="22">
    <mergeCell ref="A44:E44"/>
    <mergeCell ref="A45:E45"/>
    <mergeCell ref="A46:E46"/>
    <mergeCell ref="A47:E47"/>
    <mergeCell ref="I59:R59"/>
    <mergeCell ref="I5:J5"/>
    <mergeCell ref="I6:J6"/>
    <mergeCell ref="A37:D37"/>
    <mergeCell ref="A38:D38"/>
    <mergeCell ref="A39:D39"/>
    <mergeCell ref="A7:E7"/>
    <mergeCell ref="A16:E16"/>
    <mergeCell ref="A24:E24"/>
    <mergeCell ref="A32:D32"/>
    <mergeCell ref="A33:D33"/>
    <mergeCell ref="A34:D34"/>
    <mergeCell ref="A36:D36"/>
    <mergeCell ref="A1:E1"/>
    <mergeCell ref="A2:E2"/>
    <mergeCell ref="A3:E3"/>
    <mergeCell ref="A5:B5"/>
    <mergeCell ref="C5:E5"/>
  </mergeCells>
  <hyperlinks>
    <hyperlink ref="I30" r:id="rId1" xr:uid="{00000000-0004-0000-0500-000000000000}"/>
    <hyperlink ref="I33" r:id="rId2" xr:uid="{00000000-0004-0000-0500-000001000000}"/>
    <hyperlink ref="I36" r:id="rId3" xr:uid="{00000000-0004-0000-0500-000002000000}"/>
    <hyperlink ref="I39" r:id="rId4" xr:uid="{00000000-0004-0000-0500-000003000000}"/>
    <hyperlink ref="I42" r:id="rId5" xr:uid="{00000000-0004-0000-0500-000004000000}"/>
    <hyperlink ref="I45" r:id="rId6" xr:uid="{00000000-0004-0000-0500-000005000000}"/>
  </hyperlinks>
  <printOptions horizontalCentered="1"/>
  <pageMargins left="0.78740157480314965" right="0.78740157480314965" top="1.7716535433070868" bottom="0.78740157480314965" header="0" footer="0"/>
  <pageSetup paperSize="9" scale="70" fitToHeight="0" orientation="portrait" r:id="rId7"/>
  <headerFooter>
    <oddHeader>&amp;R&amp;G</oddHeader>
    <oddFooter>&amp;CPágina &amp;P de &amp;N&amp;ROmar Cardoso Rosa Filho
Engenheiro Civil - CREA 14.476/D-DF</oddFooter>
  </headerFooter>
  <legacyDrawingHF r:id="rId8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Z412"/>
  <sheetViews>
    <sheetView showGridLines="0" view="pageBreakPreview" zoomScaleNormal="100" zoomScaleSheetLayoutView="100" workbookViewId="0">
      <selection activeCell="AB37" sqref="AB37"/>
    </sheetView>
  </sheetViews>
  <sheetFormatPr defaultColWidth="14.5" defaultRowHeight="12.75" x14ac:dyDescent="0.2"/>
  <cols>
    <col min="1" max="1" width="54.83203125" style="8" customWidth="1"/>
    <col min="2" max="5" width="15.83203125" style="8" customWidth="1"/>
    <col min="6" max="7" width="15.83203125" style="8" hidden="1" customWidth="1"/>
    <col min="8" max="8" width="9.33203125" style="8" hidden="1" customWidth="1"/>
    <col min="9" max="9" width="98.83203125" style="8" hidden="1" customWidth="1"/>
    <col min="10" max="10" width="14.1640625" style="8" hidden="1" customWidth="1"/>
    <col min="11" max="11" width="17.1640625" style="8" hidden="1" customWidth="1"/>
    <col min="12" max="12" width="13.6640625" style="8" hidden="1" customWidth="1"/>
    <col min="13" max="13" width="19.83203125" style="8" hidden="1" customWidth="1"/>
    <col min="14" max="26" width="9.33203125" style="8" hidden="1" customWidth="1"/>
    <col min="27" max="16384" width="14.5" style="8"/>
  </cols>
  <sheetData>
    <row r="1" spans="1:26" x14ac:dyDescent="0.2">
      <c r="A1" s="352" t="s">
        <v>281</v>
      </c>
      <c r="B1" s="346"/>
      <c r="C1" s="346"/>
      <c r="D1" s="346"/>
      <c r="E1" s="347"/>
      <c r="F1" s="42"/>
      <c r="G1" s="42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</row>
    <row r="2" spans="1:26" x14ac:dyDescent="0.2">
      <c r="A2" s="355" t="s">
        <v>29</v>
      </c>
      <c r="B2" s="346"/>
      <c r="C2" s="346"/>
      <c r="D2" s="346"/>
      <c r="E2" s="347"/>
      <c r="F2" s="42"/>
      <c r="G2" s="42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</row>
    <row r="3" spans="1:26" x14ac:dyDescent="0.2">
      <c r="A3" s="352" t="s">
        <v>0</v>
      </c>
      <c r="B3" s="346"/>
      <c r="C3" s="346"/>
      <c r="D3" s="346"/>
      <c r="E3" s="347"/>
      <c r="F3" s="42"/>
      <c r="G3" s="42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</row>
    <row r="4" spans="1:26" x14ac:dyDescent="0.2">
      <c r="A4" s="89"/>
      <c r="B4" s="151"/>
      <c r="C4" s="151"/>
      <c r="D4" s="151"/>
      <c r="E4" s="89"/>
      <c r="F4" s="89"/>
      <c r="G4" s="89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</row>
    <row r="5" spans="1:26" x14ac:dyDescent="0.2">
      <c r="A5" s="352" t="s">
        <v>282</v>
      </c>
      <c r="B5" s="347"/>
      <c r="C5" s="351" t="s">
        <v>31</v>
      </c>
      <c r="D5" s="346"/>
      <c r="E5" s="347"/>
      <c r="F5" s="47"/>
      <c r="G5" s="47"/>
      <c r="H5" s="26"/>
      <c r="I5" s="353" t="s">
        <v>30</v>
      </c>
      <c r="J5" s="340"/>
      <c r="K5" s="50" t="s">
        <v>2</v>
      </c>
      <c r="L5" s="27"/>
      <c r="M5" s="27">
        <v>2023</v>
      </c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</row>
    <row r="6" spans="1:26" x14ac:dyDescent="0.2">
      <c r="A6" s="48" t="s">
        <v>2</v>
      </c>
      <c r="B6" s="48" t="s">
        <v>34</v>
      </c>
      <c r="C6" s="49" t="s">
        <v>35</v>
      </c>
      <c r="D6" s="49" t="s">
        <v>420</v>
      </c>
      <c r="E6" s="48" t="s">
        <v>36</v>
      </c>
      <c r="F6" s="47"/>
      <c r="G6" s="47"/>
      <c r="H6" s="26"/>
      <c r="I6" s="353" t="s">
        <v>0</v>
      </c>
      <c r="J6" s="340"/>
      <c r="K6" s="56" t="s">
        <v>33</v>
      </c>
      <c r="L6" s="9"/>
      <c r="M6" s="57">
        <v>1302</v>
      </c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</row>
    <row r="7" spans="1:26" x14ac:dyDescent="0.2">
      <c r="A7" s="356" t="s">
        <v>32</v>
      </c>
      <c r="B7" s="357"/>
      <c r="C7" s="357"/>
      <c r="D7" s="357"/>
      <c r="E7" s="357"/>
      <c r="F7" s="42"/>
      <c r="G7" s="42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</row>
    <row r="8" spans="1:26" x14ac:dyDescent="0.2">
      <c r="A8" s="51" t="s">
        <v>37</v>
      </c>
      <c r="B8" s="48" t="s">
        <v>4</v>
      </c>
      <c r="C8" s="52">
        <v>1</v>
      </c>
      <c r="D8" s="481"/>
      <c r="E8" s="54">
        <f>D8</f>
        <v>0</v>
      </c>
      <c r="F8" s="55"/>
      <c r="G8" s="55"/>
      <c r="H8" s="26"/>
      <c r="I8" s="59" t="s">
        <v>38</v>
      </c>
      <c r="J8" s="59" t="s">
        <v>39</v>
      </c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</row>
    <row r="9" spans="1:26" ht="22.5" x14ac:dyDescent="0.2">
      <c r="A9" s="51" t="s">
        <v>41</v>
      </c>
      <c r="B9" s="48" t="s">
        <v>18</v>
      </c>
      <c r="C9" s="52">
        <v>0</v>
      </c>
      <c r="D9" s="78">
        <f>E8</f>
        <v>0</v>
      </c>
      <c r="E9" s="54">
        <f t="shared" ref="E9:E12" si="0">ROUND(C9*D9,2)</f>
        <v>0</v>
      </c>
      <c r="F9" s="55"/>
      <c r="G9" s="55"/>
      <c r="H9" s="26"/>
      <c r="I9" s="26" t="s">
        <v>267</v>
      </c>
      <c r="J9" s="26"/>
      <c r="K9" s="60" t="s">
        <v>44</v>
      </c>
      <c r="L9" s="60" t="s">
        <v>45</v>
      </c>
      <c r="M9" s="60" t="s">
        <v>46</v>
      </c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</row>
    <row r="10" spans="1:26" x14ac:dyDescent="0.2">
      <c r="A10" s="51" t="s">
        <v>43</v>
      </c>
      <c r="B10" s="48" t="s">
        <v>18</v>
      </c>
      <c r="C10" s="52">
        <v>0</v>
      </c>
      <c r="D10" s="53">
        <f>D8</f>
        <v>0</v>
      </c>
      <c r="E10" s="54">
        <f t="shared" si="0"/>
        <v>0</v>
      </c>
      <c r="F10" s="55"/>
      <c r="G10" s="55"/>
      <c r="H10" s="26"/>
      <c r="I10" s="29" t="s">
        <v>48</v>
      </c>
      <c r="J10" s="80">
        <v>1390.17</v>
      </c>
      <c r="K10" s="70">
        <v>4.7199999999999999E-2</v>
      </c>
      <c r="L10" s="64">
        <f t="shared" ref="L10:L18" si="1">J10*K10</f>
        <v>65.616023999999996</v>
      </c>
      <c r="M10" s="64">
        <v>1380.29</v>
      </c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</row>
    <row r="11" spans="1:26" x14ac:dyDescent="0.2">
      <c r="A11" s="51" t="s">
        <v>47</v>
      </c>
      <c r="B11" s="48" t="s">
        <v>18</v>
      </c>
      <c r="C11" s="52">
        <v>1</v>
      </c>
      <c r="D11" s="481"/>
      <c r="E11" s="54">
        <f t="shared" si="0"/>
        <v>0</v>
      </c>
      <c r="F11" s="55"/>
      <c r="G11" s="55"/>
      <c r="H11" s="26"/>
      <c r="I11" s="51" t="s">
        <v>50</v>
      </c>
      <c r="J11" s="78">
        <v>1526.49</v>
      </c>
      <c r="K11" s="70">
        <v>4.7199999999999999E-2</v>
      </c>
      <c r="L11" s="64">
        <f t="shared" si="1"/>
        <v>72.050327999999993</v>
      </c>
      <c r="M11" s="64">
        <f t="shared" ref="M11:M18" si="2">J11+L11</f>
        <v>1598.540328</v>
      </c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</row>
    <row r="12" spans="1:26" x14ac:dyDescent="0.2">
      <c r="A12" s="51" t="s">
        <v>49</v>
      </c>
      <c r="B12" s="48" t="s">
        <v>4</v>
      </c>
      <c r="C12" s="52">
        <v>1</v>
      </c>
      <c r="D12" s="481"/>
      <c r="E12" s="54">
        <f t="shared" si="0"/>
        <v>0</v>
      </c>
      <c r="F12" s="55"/>
      <c r="G12" s="55"/>
      <c r="H12" s="26"/>
      <c r="I12" s="51" t="s">
        <v>201</v>
      </c>
      <c r="J12" s="78">
        <v>1280.29</v>
      </c>
      <c r="K12" s="70">
        <v>4.7199999999999999E-2</v>
      </c>
      <c r="L12" s="64">
        <f t="shared" si="1"/>
        <v>60.429687999999999</v>
      </c>
      <c r="M12" s="64">
        <f t="shared" si="2"/>
        <v>1340.7196879999999</v>
      </c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</row>
    <row r="13" spans="1:26" x14ac:dyDescent="0.2">
      <c r="A13" s="51" t="s">
        <v>51</v>
      </c>
      <c r="B13" s="48" t="s">
        <v>18</v>
      </c>
      <c r="C13" s="52"/>
      <c r="D13" s="53">
        <f>E8*4/25.25</f>
        <v>0</v>
      </c>
      <c r="E13" s="54">
        <f t="shared" ref="E13:E14" si="3">D13</f>
        <v>0</v>
      </c>
      <c r="F13" s="55"/>
      <c r="G13" s="55"/>
      <c r="H13" s="26"/>
      <c r="I13" s="51" t="s">
        <v>202</v>
      </c>
      <c r="J13" s="78">
        <v>1526.49</v>
      </c>
      <c r="K13" s="70">
        <v>4.7199999999999999E-2</v>
      </c>
      <c r="L13" s="64">
        <f t="shared" si="1"/>
        <v>72.050327999999993</v>
      </c>
      <c r="M13" s="64">
        <f t="shared" si="2"/>
        <v>1598.540328</v>
      </c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</row>
    <row r="14" spans="1:26" x14ac:dyDescent="0.2">
      <c r="A14" s="51" t="s">
        <v>52</v>
      </c>
      <c r="B14" s="48" t="s">
        <v>18</v>
      </c>
      <c r="C14" s="52"/>
      <c r="D14" s="53">
        <f>E8/220*8*2*10/12</f>
        <v>0</v>
      </c>
      <c r="E14" s="54">
        <f t="shared" si="3"/>
        <v>0</v>
      </c>
      <c r="F14" s="55"/>
      <c r="G14" s="55"/>
      <c r="H14" s="26"/>
      <c r="I14" s="51" t="s">
        <v>54</v>
      </c>
      <c r="J14" s="78">
        <v>1526.49</v>
      </c>
      <c r="K14" s="70">
        <v>4.7199999999999999E-2</v>
      </c>
      <c r="L14" s="64">
        <f t="shared" si="1"/>
        <v>72.050327999999993</v>
      </c>
      <c r="M14" s="64">
        <f t="shared" si="2"/>
        <v>1598.540328</v>
      </c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</row>
    <row r="15" spans="1:26" ht="24" x14ac:dyDescent="0.2">
      <c r="A15" s="51" t="s">
        <v>53</v>
      </c>
      <c r="B15" s="48" t="s">
        <v>88</v>
      </c>
      <c r="C15" s="58">
        <f>'ENCARGOS SOCIAIS'!D52</f>
        <v>0.73832153777777787</v>
      </c>
      <c r="D15" s="53">
        <f>SUM(E8,E9,E10)</f>
        <v>0</v>
      </c>
      <c r="E15" s="54">
        <f>ROUND(C15*D15,2)</f>
        <v>0</v>
      </c>
      <c r="F15" s="55"/>
      <c r="G15" s="55"/>
      <c r="H15" s="26"/>
      <c r="I15" s="51" t="s">
        <v>55</v>
      </c>
      <c r="J15" s="78">
        <v>1337.73</v>
      </c>
      <c r="K15" s="70">
        <v>4.7199999999999999E-2</v>
      </c>
      <c r="L15" s="64">
        <f t="shared" si="1"/>
        <v>63.140855999999999</v>
      </c>
      <c r="M15" s="64">
        <f t="shared" si="2"/>
        <v>1400.870856</v>
      </c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</row>
    <row r="16" spans="1:26" x14ac:dyDescent="0.2">
      <c r="A16" s="362" t="s">
        <v>421</v>
      </c>
      <c r="B16" s="349"/>
      <c r="C16" s="349"/>
      <c r="D16" s="349"/>
      <c r="E16" s="350"/>
      <c r="F16" s="42"/>
      <c r="G16" s="42"/>
      <c r="H16" s="26"/>
      <c r="I16" s="51" t="s">
        <v>58</v>
      </c>
      <c r="J16" s="78">
        <v>1387.82</v>
      </c>
      <c r="K16" s="79">
        <v>4.7199999999999999E-2</v>
      </c>
      <c r="L16" s="67">
        <f t="shared" si="1"/>
        <v>65.505103999999989</v>
      </c>
      <c r="M16" s="67">
        <f t="shared" si="2"/>
        <v>1453.325104</v>
      </c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</row>
    <row r="17" spans="1:26" x14ac:dyDescent="0.2">
      <c r="A17" s="51" t="s">
        <v>56</v>
      </c>
      <c r="B17" s="48" t="s">
        <v>57</v>
      </c>
      <c r="C17" s="65">
        <v>0.5</v>
      </c>
      <c r="D17" s="481"/>
      <c r="E17" s="53">
        <f t="shared" ref="E17:E23" si="4">ROUND(D17*C17,2)</f>
        <v>0</v>
      </c>
      <c r="F17" s="66"/>
      <c r="G17" s="66">
        <v>66.040000000000006</v>
      </c>
      <c r="H17" s="26"/>
      <c r="I17" s="51" t="s">
        <v>60</v>
      </c>
      <c r="J17" s="78">
        <v>1280.29</v>
      </c>
      <c r="K17" s="70">
        <v>4.7199999999999999E-2</v>
      </c>
      <c r="L17" s="64">
        <f t="shared" si="1"/>
        <v>60.429687999999999</v>
      </c>
      <c r="M17" s="64">
        <f t="shared" si="2"/>
        <v>1340.7196879999999</v>
      </c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</row>
    <row r="18" spans="1:26" x14ac:dyDescent="0.2">
      <c r="A18" s="51" t="s">
        <v>59</v>
      </c>
      <c r="B18" s="48" t="s">
        <v>57</v>
      </c>
      <c r="C18" s="65">
        <v>0.5</v>
      </c>
      <c r="D18" s="481"/>
      <c r="E18" s="53">
        <f t="shared" si="4"/>
        <v>0</v>
      </c>
      <c r="F18" s="66"/>
      <c r="G18" s="66">
        <v>62.04</v>
      </c>
      <c r="H18" s="26"/>
      <c r="I18" s="29" t="s">
        <v>62</v>
      </c>
      <c r="J18" s="80">
        <v>1280.29</v>
      </c>
      <c r="K18" s="70">
        <v>4.7199999999999999E-2</v>
      </c>
      <c r="L18" s="64">
        <f t="shared" si="1"/>
        <v>60.429687999999999</v>
      </c>
      <c r="M18" s="64">
        <f t="shared" si="2"/>
        <v>1340.7196879999999</v>
      </c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</row>
    <row r="19" spans="1:26" x14ac:dyDescent="0.2">
      <c r="A19" s="51" t="s">
        <v>61</v>
      </c>
      <c r="B19" s="48" t="s">
        <v>57</v>
      </c>
      <c r="C19" s="65">
        <v>0.25</v>
      </c>
      <c r="D19" s="481"/>
      <c r="E19" s="53">
        <f t="shared" si="4"/>
        <v>0</v>
      </c>
      <c r="F19" s="66"/>
      <c r="G19" s="66"/>
      <c r="H19" s="26"/>
      <c r="I19" s="29"/>
      <c r="J19" s="80"/>
      <c r="K19" s="70"/>
      <c r="L19" s="64"/>
      <c r="M19" s="64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</row>
    <row r="20" spans="1:26" x14ac:dyDescent="0.2">
      <c r="A20" s="51" t="s">
        <v>63</v>
      </c>
      <c r="B20" s="48" t="s">
        <v>57</v>
      </c>
      <c r="C20" s="65">
        <v>0.41670000000000001</v>
      </c>
      <c r="D20" s="481"/>
      <c r="E20" s="53">
        <f t="shared" si="4"/>
        <v>0</v>
      </c>
      <c r="F20" s="66"/>
      <c r="G20" s="66"/>
      <c r="H20" s="26"/>
      <c r="I20" s="29"/>
      <c r="J20" s="80"/>
      <c r="K20" s="70"/>
      <c r="L20" s="64"/>
      <c r="M20" s="64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</row>
    <row r="21" spans="1:26" x14ac:dyDescent="0.2">
      <c r="A21" s="51" t="s">
        <v>65</v>
      </c>
      <c r="B21" s="48" t="s">
        <v>57</v>
      </c>
      <c r="C21" s="65">
        <v>0.25</v>
      </c>
      <c r="D21" s="481"/>
      <c r="E21" s="53">
        <f t="shared" si="4"/>
        <v>0</v>
      </c>
      <c r="F21" s="66"/>
      <c r="G21" s="66"/>
      <c r="H21" s="26"/>
      <c r="I21" s="29"/>
      <c r="J21" s="80"/>
      <c r="K21" s="70"/>
      <c r="L21" s="64"/>
      <c r="M21" s="64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</row>
    <row r="22" spans="1:26" x14ac:dyDescent="0.2">
      <c r="A22" s="51" t="s">
        <v>66</v>
      </c>
      <c r="B22" s="48" t="s">
        <v>57</v>
      </c>
      <c r="C22" s="65">
        <v>8.3299999999999999E-2</v>
      </c>
      <c r="D22" s="481"/>
      <c r="E22" s="53">
        <f t="shared" si="4"/>
        <v>0</v>
      </c>
      <c r="F22" s="66"/>
      <c r="G22" s="66">
        <v>8.56</v>
      </c>
      <c r="H22" s="26"/>
      <c r="I22" s="51" t="s">
        <v>64</v>
      </c>
      <c r="J22" s="78">
        <v>1526.49</v>
      </c>
      <c r="K22" s="70">
        <v>4.7199999999999999E-2</v>
      </c>
      <c r="L22" s="64">
        <f>J22*K22</f>
        <v>72.050327999999993</v>
      </c>
      <c r="M22" s="64">
        <f>J22+L22</f>
        <v>1598.540328</v>
      </c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</row>
    <row r="23" spans="1:26" x14ac:dyDescent="0.2">
      <c r="A23" s="51" t="s">
        <v>67</v>
      </c>
      <c r="B23" s="48" t="s">
        <v>57</v>
      </c>
      <c r="C23" s="65">
        <v>2</v>
      </c>
      <c r="D23" s="481"/>
      <c r="E23" s="53">
        <f t="shared" si="4"/>
        <v>0</v>
      </c>
      <c r="F23" s="66"/>
      <c r="G23" s="66">
        <v>55.16</v>
      </c>
      <c r="H23" s="26"/>
      <c r="I23" s="51" t="s">
        <v>47</v>
      </c>
      <c r="J23" s="78">
        <v>400.4</v>
      </c>
      <c r="K23" s="70"/>
      <c r="L23" s="64"/>
      <c r="M23" s="64">
        <f>J23*0.89</f>
        <v>356.35599999999999</v>
      </c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</row>
    <row r="24" spans="1:26" x14ac:dyDescent="0.2">
      <c r="A24" s="380" t="s">
        <v>68</v>
      </c>
      <c r="B24" s="346"/>
      <c r="C24" s="346"/>
      <c r="D24" s="346"/>
      <c r="E24" s="347"/>
      <c r="F24" s="152"/>
      <c r="G24" s="152"/>
      <c r="H24" s="26"/>
      <c r="I24" s="51" t="s">
        <v>43</v>
      </c>
      <c r="J24" s="153">
        <v>0.2</v>
      </c>
      <c r="K24" s="72"/>
      <c r="L24" s="73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</row>
    <row r="25" spans="1:26" x14ac:dyDescent="0.2">
      <c r="A25" s="51" t="s">
        <v>283</v>
      </c>
      <c r="B25" s="48" t="s">
        <v>57</v>
      </c>
      <c r="C25" s="65">
        <v>0.25</v>
      </c>
      <c r="D25" s="481"/>
      <c r="E25" s="54">
        <f>ROUND(C25*D25,2)</f>
        <v>0</v>
      </c>
      <c r="F25" s="55"/>
      <c r="G25" s="69">
        <v>17.78</v>
      </c>
      <c r="H25" s="26"/>
      <c r="I25" s="26" t="s">
        <v>268</v>
      </c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</row>
    <row r="26" spans="1:26" x14ac:dyDescent="0.2">
      <c r="A26" s="76" t="s">
        <v>284</v>
      </c>
      <c r="B26" s="154" t="s">
        <v>57</v>
      </c>
      <c r="C26" s="77">
        <v>44</v>
      </c>
      <c r="D26" s="481"/>
      <c r="E26" s="54">
        <f>ROUNDDOWN(C26*D26,2)</f>
        <v>0</v>
      </c>
      <c r="F26" s="55"/>
      <c r="G26" s="69">
        <v>0.49</v>
      </c>
      <c r="H26" s="26"/>
      <c r="I26" s="51" t="s">
        <v>71</v>
      </c>
      <c r="J26" s="78">
        <v>1660</v>
      </c>
      <c r="K26" s="79"/>
      <c r="L26" s="67"/>
      <c r="M26" s="67">
        <f t="shared" ref="M26:M31" si="5">J26+L26</f>
        <v>1660</v>
      </c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</row>
    <row r="27" spans="1:26" x14ac:dyDescent="0.2">
      <c r="A27" s="345" t="s">
        <v>76</v>
      </c>
      <c r="B27" s="346"/>
      <c r="C27" s="346"/>
      <c r="D27" s="347"/>
      <c r="E27" s="80">
        <f>SUM(E25:E26,E17:E23,E8:E15)</f>
        <v>0</v>
      </c>
      <c r="F27" s="130"/>
      <c r="G27" s="130"/>
      <c r="H27" s="26"/>
      <c r="I27" s="51" t="s">
        <v>73</v>
      </c>
      <c r="J27" s="78">
        <v>1410</v>
      </c>
      <c r="K27" s="79"/>
      <c r="L27" s="67"/>
      <c r="M27" s="67">
        <f t="shared" si="5"/>
        <v>1410</v>
      </c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</row>
    <row r="28" spans="1:26" x14ac:dyDescent="0.2">
      <c r="A28" s="345" t="s">
        <v>94</v>
      </c>
      <c r="B28" s="346"/>
      <c r="C28" s="346"/>
      <c r="D28" s="347"/>
      <c r="E28" s="82">
        <v>3</v>
      </c>
      <c r="F28" s="132"/>
      <c r="G28" s="132"/>
      <c r="H28" s="26"/>
      <c r="I28" s="51" t="s">
        <v>75</v>
      </c>
      <c r="J28" s="78">
        <v>1250</v>
      </c>
      <c r="K28" s="79"/>
      <c r="L28" s="67"/>
      <c r="M28" s="67">
        <f t="shared" si="5"/>
        <v>1250</v>
      </c>
      <c r="N28" s="26"/>
      <c r="O28" s="26"/>
      <c r="P28" s="26"/>
      <c r="Q28" s="26"/>
      <c r="R28" s="26"/>
      <c r="S28" s="26"/>
      <c r="T28" s="26"/>
      <c r="U28" s="84">
        <v>2707.29</v>
      </c>
      <c r="V28" s="84"/>
      <c r="W28" s="84">
        <f>U28+(U28*78.56%)</f>
        <v>4834.1370239999997</v>
      </c>
      <c r="X28" s="84"/>
      <c r="Y28" s="26"/>
      <c r="Z28" s="26"/>
    </row>
    <row r="29" spans="1:26" x14ac:dyDescent="0.2">
      <c r="A29" s="345" t="s">
        <v>78</v>
      </c>
      <c r="B29" s="346"/>
      <c r="C29" s="346"/>
      <c r="D29" s="347"/>
      <c r="E29" s="80">
        <f>ROUND(E27*E28,2)</f>
        <v>0</v>
      </c>
      <c r="F29" s="130"/>
      <c r="G29" s="130"/>
      <c r="H29" s="26"/>
      <c r="I29" s="51" t="s">
        <v>47</v>
      </c>
      <c r="J29" s="78">
        <v>420</v>
      </c>
      <c r="K29" s="79"/>
      <c r="L29" s="67"/>
      <c r="M29" s="67">
        <f t="shared" si="5"/>
        <v>420</v>
      </c>
      <c r="N29" s="26"/>
      <c r="O29" s="26"/>
      <c r="P29" s="26"/>
      <c r="Q29" s="26"/>
      <c r="R29" s="26"/>
      <c r="S29" s="26"/>
      <c r="T29" s="26"/>
      <c r="U29" s="84">
        <f>E28*U28</f>
        <v>8121.87</v>
      </c>
      <c r="V29" s="84">
        <f>E29-U29</f>
        <v>-8121.87</v>
      </c>
      <c r="W29" s="84">
        <f>E28*W28</f>
        <v>14502.411071999999</v>
      </c>
      <c r="X29" s="84">
        <f>E29-W29</f>
        <v>-14502.411071999999</v>
      </c>
      <c r="Y29" s="26"/>
      <c r="Z29" s="26"/>
    </row>
    <row r="30" spans="1:26" x14ac:dyDescent="0.2">
      <c r="A30" s="155"/>
      <c r="B30" s="155"/>
      <c r="C30" s="156"/>
      <c r="D30" s="155"/>
      <c r="E30" s="157"/>
      <c r="F30" s="157"/>
      <c r="G30" s="157"/>
      <c r="H30" s="26"/>
      <c r="I30" s="51" t="s">
        <v>77</v>
      </c>
      <c r="J30" s="78">
        <v>19</v>
      </c>
      <c r="K30" s="79"/>
      <c r="L30" s="67"/>
      <c r="M30" s="67">
        <f t="shared" si="5"/>
        <v>19</v>
      </c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</row>
    <row r="31" spans="1:26" x14ac:dyDescent="0.2">
      <c r="A31" s="345" t="s">
        <v>285</v>
      </c>
      <c r="B31" s="346"/>
      <c r="C31" s="346"/>
      <c r="D31" s="347"/>
      <c r="E31" s="80">
        <f>SUM(E29)</f>
        <v>0</v>
      </c>
      <c r="F31" s="130"/>
      <c r="G31" s="130"/>
      <c r="H31" s="26"/>
      <c r="I31" s="51" t="s">
        <v>77</v>
      </c>
      <c r="J31" s="78">
        <v>19</v>
      </c>
      <c r="K31" s="79">
        <v>4.7199999999999999E-2</v>
      </c>
      <c r="L31" s="67">
        <f>J31*K31</f>
        <v>0.89679999999999993</v>
      </c>
      <c r="M31" s="67">
        <f t="shared" si="5"/>
        <v>19.896799999999999</v>
      </c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</row>
    <row r="32" spans="1:26" x14ac:dyDescent="0.2">
      <c r="A32" s="345" t="s">
        <v>78</v>
      </c>
      <c r="B32" s="346"/>
      <c r="C32" s="346"/>
      <c r="D32" s="347"/>
      <c r="E32" s="158">
        <f>SUM(E31)</f>
        <v>0</v>
      </c>
      <c r="F32" s="159"/>
      <c r="G32" s="159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</row>
    <row r="33" spans="1:26" x14ac:dyDescent="0.2">
      <c r="A33" s="345" t="s">
        <v>189</v>
      </c>
      <c r="B33" s="346"/>
      <c r="C33" s="346"/>
      <c r="D33" s="347"/>
      <c r="E33" s="80">
        <f>ROUND(E32*BDI,2)</f>
        <v>0</v>
      </c>
      <c r="F33" s="130"/>
      <c r="G33" s="130"/>
      <c r="H33" s="26"/>
      <c r="I33" s="85" t="s">
        <v>79</v>
      </c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</row>
    <row r="34" spans="1:26" x14ac:dyDescent="0.2">
      <c r="A34" s="345" t="s">
        <v>286</v>
      </c>
      <c r="B34" s="346"/>
      <c r="C34" s="346"/>
      <c r="D34" s="347"/>
      <c r="E34" s="158">
        <f>E32+E33</f>
        <v>0</v>
      </c>
      <c r="F34" s="159"/>
      <c r="G34" s="159"/>
      <c r="H34" s="26"/>
      <c r="I34" s="51" t="s">
        <v>81</v>
      </c>
      <c r="J34" s="78">
        <v>1768.97</v>
      </c>
      <c r="K34" s="79"/>
      <c r="L34" s="67">
        <f>J34*K34</f>
        <v>0</v>
      </c>
      <c r="M34" s="67">
        <f>J34+L34</f>
        <v>1768.97</v>
      </c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</row>
    <row r="35" spans="1:26" x14ac:dyDescent="0.2">
      <c r="A35" s="26"/>
      <c r="B35" s="30"/>
      <c r="C35" s="30"/>
      <c r="D35" s="30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</row>
    <row r="36" spans="1:26" x14ac:dyDescent="0.2">
      <c r="A36" s="26"/>
      <c r="B36" s="26"/>
      <c r="C36" s="26"/>
      <c r="D36" s="26"/>
      <c r="E36" s="26"/>
      <c r="F36" s="26"/>
      <c r="G36" s="26"/>
      <c r="H36" s="26"/>
      <c r="I36" s="85" t="s">
        <v>82</v>
      </c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</row>
    <row r="37" spans="1:26" x14ac:dyDescent="0.2">
      <c r="A37" s="30"/>
      <c r="B37" s="26"/>
      <c r="C37" s="26"/>
      <c r="D37" s="26"/>
      <c r="E37" s="26"/>
      <c r="F37" s="26"/>
      <c r="G37" s="26"/>
      <c r="H37" s="26"/>
      <c r="I37" s="51" t="s">
        <v>83</v>
      </c>
      <c r="J37" s="78">
        <v>2531</v>
      </c>
      <c r="K37" s="79"/>
      <c r="L37" s="67">
        <f>J37*K37</f>
        <v>0</v>
      </c>
      <c r="M37" s="67">
        <f>J37+L37</f>
        <v>2531</v>
      </c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</row>
    <row r="38" spans="1:26" x14ac:dyDescent="0.2">
      <c r="A38" s="30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</row>
    <row r="39" spans="1:26" x14ac:dyDescent="0.2">
      <c r="A39" s="382"/>
      <c r="B39" s="340"/>
      <c r="C39" s="340"/>
      <c r="D39" s="340"/>
      <c r="E39" s="340"/>
      <c r="F39" s="31"/>
      <c r="G39" s="31"/>
      <c r="H39" s="26"/>
      <c r="I39" s="85" t="s">
        <v>84</v>
      </c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</row>
    <row r="40" spans="1:26" x14ac:dyDescent="0.2">
      <c r="A40" s="382"/>
      <c r="B40" s="340"/>
      <c r="C40" s="340"/>
      <c r="D40" s="340"/>
      <c r="E40" s="340"/>
      <c r="F40" s="31"/>
      <c r="G40" s="31"/>
      <c r="H40" s="26"/>
      <c r="I40" s="51" t="s">
        <v>85</v>
      </c>
      <c r="J40" s="78">
        <v>1620.64</v>
      </c>
      <c r="K40" s="79"/>
      <c r="L40" s="67">
        <f>J40*K40</f>
        <v>0</v>
      </c>
      <c r="M40" s="67">
        <f>J40+L40</f>
        <v>1620.64</v>
      </c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</row>
    <row r="41" spans="1:26" x14ac:dyDescent="0.2">
      <c r="A41" s="382"/>
      <c r="B41" s="340"/>
      <c r="C41" s="340"/>
      <c r="D41" s="340"/>
      <c r="E41" s="340"/>
      <c r="F41" s="31"/>
      <c r="G41" s="31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</row>
    <row r="42" spans="1:26" x14ac:dyDescent="0.2">
      <c r="A42" s="381"/>
      <c r="B42" s="340"/>
      <c r="C42" s="340"/>
      <c r="D42" s="340"/>
      <c r="E42" s="340"/>
      <c r="F42" s="32"/>
      <c r="G42" s="32"/>
      <c r="H42" s="26"/>
      <c r="I42" s="85" t="s">
        <v>86</v>
      </c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</row>
    <row r="43" spans="1:26" x14ac:dyDescent="0.2">
      <c r="A43" s="381"/>
      <c r="B43" s="340"/>
      <c r="C43" s="340"/>
      <c r="D43" s="340"/>
      <c r="E43" s="340"/>
      <c r="F43" s="32"/>
      <c r="G43" s="32"/>
      <c r="H43" s="26"/>
      <c r="I43" s="29" t="s">
        <v>87</v>
      </c>
      <c r="J43" s="80">
        <v>1577.94</v>
      </c>
      <c r="K43" s="79"/>
      <c r="L43" s="67">
        <f>J43*K43</f>
        <v>0</v>
      </c>
      <c r="M43" s="67">
        <f>J43+L43</f>
        <v>1577.94</v>
      </c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</row>
    <row r="44" spans="1:26" x14ac:dyDescent="0.2">
      <c r="A44" s="26"/>
      <c r="B44" s="30"/>
      <c r="C44" s="30"/>
      <c r="D44" s="30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</row>
    <row r="45" spans="1:26" x14ac:dyDescent="0.2">
      <c r="A45" s="26"/>
      <c r="B45" s="30"/>
      <c r="C45" s="30"/>
      <c r="D45" s="30"/>
      <c r="E45" s="26"/>
      <c r="F45" s="26"/>
      <c r="G45" s="26"/>
      <c r="H45" s="26"/>
      <c r="I45" s="85" t="s">
        <v>89</v>
      </c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</row>
    <row r="46" spans="1:26" x14ac:dyDescent="0.2">
      <c r="A46" s="26"/>
      <c r="B46" s="30"/>
      <c r="C46" s="30"/>
      <c r="D46" s="30"/>
      <c r="E46" s="26"/>
      <c r="F46" s="26"/>
      <c r="G46" s="26"/>
      <c r="H46" s="26"/>
      <c r="I46" s="51" t="s">
        <v>90</v>
      </c>
      <c r="J46" s="78">
        <v>1746.37</v>
      </c>
      <c r="K46" s="79"/>
      <c r="L46" s="67">
        <f>J46*K46</f>
        <v>0</v>
      </c>
      <c r="M46" s="67">
        <f>J46+L46</f>
        <v>1746.37</v>
      </c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</row>
    <row r="47" spans="1:26" x14ac:dyDescent="0.2">
      <c r="A47" s="26"/>
      <c r="B47" s="30"/>
      <c r="C47" s="30"/>
      <c r="D47" s="30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</row>
    <row r="48" spans="1:26" x14ac:dyDescent="0.2">
      <c r="A48" s="26"/>
      <c r="B48" s="30"/>
      <c r="C48" s="30"/>
      <c r="D48" s="30"/>
      <c r="E48" s="26"/>
      <c r="F48" s="26"/>
      <c r="G48" s="26"/>
      <c r="H48" s="26"/>
      <c r="I48" s="85" t="s">
        <v>91</v>
      </c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</row>
    <row r="49" spans="1:26" x14ac:dyDescent="0.2">
      <c r="A49" s="26"/>
      <c r="B49" s="30"/>
      <c r="C49" s="30"/>
      <c r="D49" s="30"/>
      <c r="E49" s="26"/>
      <c r="F49" s="26"/>
      <c r="G49" s="26"/>
      <c r="H49" s="26"/>
      <c r="I49" s="51" t="s">
        <v>92</v>
      </c>
      <c r="J49" s="78">
        <v>1571.44</v>
      </c>
      <c r="K49" s="79"/>
      <c r="L49" s="67">
        <f>J49*K49</f>
        <v>0</v>
      </c>
      <c r="M49" s="67">
        <f>J49+L49</f>
        <v>1571.44</v>
      </c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</row>
    <row r="50" spans="1:26" x14ac:dyDescent="0.2">
      <c r="A50" s="26"/>
      <c r="B50" s="30"/>
      <c r="C50" s="30"/>
      <c r="D50" s="30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</row>
    <row r="51" spans="1:26" x14ac:dyDescent="0.2">
      <c r="A51" s="26"/>
      <c r="B51" s="30"/>
      <c r="C51" s="30"/>
      <c r="D51" s="30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</row>
    <row r="52" spans="1:26" x14ac:dyDescent="0.2">
      <c r="A52" s="7"/>
      <c r="B52" s="7"/>
      <c r="C52" s="7"/>
      <c r="D52" s="7"/>
      <c r="E52" s="7"/>
      <c r="F52" s="7"/>
      <c r="G52" s="7"/>
      <c r="H52" s="7"/>
      <c r="I52" s="7"/>
      <c r="J52" s="7"/>
      <c r="K52" s="26"/>
      <c r="L52" s="26"/>
      <c r="M52" s="26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</row>
    <row r="53" spans="1:26" x14ac:dyDescent="0.2">
      <c r="A53" s="7"/>
      <c r="B53" s="7"/>
      <c r="C53" s="7"/>
      <c r="D53" s="7"/>
      <c r="E53" s="7"/>
      <c r="F53" s="7"/>
      <c r="G53" s="7"/>
      <c r="H53" s="7"/>
      <c r="I53" s="7"/>
      <c r="J53" s="7"/>
      <c r="K53" s="26"/>
      <c r="L53" s="26"/>
      <c r="M53" s="26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</row>
    <row r="54" spans="1:26" x14ac:dyDescent="0.2">
      <c r="A54" s="7"/>
      <c r="B54" s="7"/>
      <c r="C54" s="7"/>
      <c r="D54" s="7"/>
      <c r="E54" s="7"/>
      <c r="F54" s="7"/>
      <c r="G54" s="7"/>
      <c r="H54" s="7"/>
      <c r="I54" s="7"/>
      <c r="J54" s="7"/>
      <c r="K54" s="26"/>
      <c r="L54" s="26"/>
      <c r="M54" s="26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</row>
    <row r="55" spans="1:26" x14ac:dyDescent="0.2">
      <c r="A55" s="7"/>
      <c r="B55" s="7"/>
      <c r="C55" s="7"/>
      <c r="D55" s="7"/>
      <c r="E55" s="7"/>
      <c r="F55" s="7"/>
      <c r="G55" s="7"/>
      <c r="H55" s="7"/>
      <c r="I55" s="7"/>
      <c r="J55" s="7"/>
      <c r="K55" s="26"/>
      <c r="L55" s="26"/>
      <c r="M55" s="26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</row>
    <row r="56" spans="1:26" x14ac:dyDescent="0.2">
      <c r="A56" s="7"/>
      <c r="B56" s="7"/>
      <c r="C56" s="7"/>
      <c r="D56" s="7"/>
      <c r="E56" s="7"/>
      <c r="F56" s="7"/>
      <c r="G56" s="7"/>
      <c r="H56" s="7"/>
      <c r="I56" s="7"/>
      <c r="J56" s="7"/>
      <c r="K56" s="26"/>
      <c r="L56" s="26"/>
      <c r="M56" s="26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</row>
    <row r="57" spans="1:26" x14ac:dyDescent="0.2">
      <c r="A57" s="7"/>
      <c r="B57" s="7"/>
      <c r="C57" s="7"/>
      <c r="D57" s="7"/>
      <c r="E57" s="7"/>
      <c r="F57" s="7"/>
      <c r="G57" s="7"/>
      <c r="H57" s="7"/>
      <c r="I57" s="7"/>
      <c r="J57" s="7"/>
      <c r="K57" s="26"/>
      <c r="L57" s="26"/>
      <c r="M57" s="26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</row>
    <row r="58" spans="1:26" x14ac:dyDescent="0.2">
      <c r="A58" s="7"/>
      <c r="B58" s="7"/>
      <c r="C58" s="7"/>
      <c r="D58" s="7"/>
      <c r="E58" s="7"/>
      <c r="F58" s="7"/>
      <c r="G58" s="7"/>
      <c r="H58" s="7"/>
      <c r="I58" s="7"/>
      <c r="J58" s="7"/>
      <c r="K58" s="26"/>
      <c r="L58" s="26"/>
      <c r="M58" s="26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</row>
    <row r="59" spans="1:26" x14ac:dyDescent="0.2">
      <c r="A59" s="7"/>
      <c r="B59" s="7"/>
      <c r="C59" s="7"/>
      <c r="D59" s="7"/>
      <c r="E59" s="7"/>
      <c r="F59" s="7"/>
      <c r="G59" s="7"/>
      <c r="H59" s="7"/>
      <c r="I59" s="7"/>
      <c r="J59" s="7"/>
      <c r="K59" s="26"/>
      <c r="L59" s="26"/>
      <c r="M59" s="26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</row>
    <row r="60" spans="1:26" x14ac:dyDescent="0.2">
      <c r="A60" s="26"/>
      <c r="B60" s="30"/>
      <c r="C60" s="30"/>
      <c r="D60" s="30"/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</row>
    <row r="61" spans="1:26" x14ac:dyDescent="0.2">
      <c r="A61" s="26"/>
      <c r="B61" s="30"/>
      <c r="C61" s="30"/>
      <c r="D61" s="30"/>
      <c r="E61" s="26"/>
      <c r="F61" s="26"/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</row>
    <row r="62" spans="1:26" x14ac:dyDescent="0.2">
      <c r="A62" s="26"/>
      <c r="B62" s="30"/>
      <c r="C62" s="30"/>
      <c r="D62" s="30"/>
      <c r="E62" s="26"/>
      <c r="F62" s="26"/>
      <c r="G62" s="26"/>
      <c r="H62" s="26"/>
      <c r="I62" s="358" t="s">
        <v>102</v>
      </c>
      <c r="J62" s="346"/>
      <c r="K62" s="346"/>
      <c r="L62" s="346"/>
      <c r="M62" s="346"/>
      <c r="N62" s="346"/>
      <c r="O62" s="346"/>
      <c r="P62" s="346"/>
      <c r="Q62" s="346"/>
      <c r="R62" s="347"/>
      <c r="S62" s="26"/>
      <c r="T62" s="26"/>
      <c r="U62" s="26"/>
      <c r="V62" s="26"/>
      <c r="W62" s="26"/>
      <c r="X62" s="26"/>
      <c r="Y62" s="26"/>
      <c r="Z62" s="26"/>
    </row>
    <row r="63" spans="1:26" x14ac:dyDescent="0.2">
      <c r="A63" s="26"/>
      <c r="B63" s="30"/>
      <c r="C63" s="30"/>
      <c r="D63" s="30"/>
      <c r="E63" s="26"/>
      <c r="F63" s="26"/>
      <c r="G63" s="26"/>
      <c r="H63" s="26"/>
      <c r="I63" s="96" t="s">
        <v>103</v>
      </c>
      <c r="J63" s="97">
        <v>2011</v>
      </c>
      <c r="K63" s="97">
        <v>2012</v>
      </c>
      <c r="L63" s="97">
        <v>2013</v>
      </c>
      <c r="M63" s="97">
        <v>2014</v>
      </c>
      <c r="N63" s="97">
        <v>2015</v>
      </c>
      <c r="O63" s="97">
        <v>2016</v>
      </c>
      <c r="P63" s="97">
        <v>2017</v>
      </c>
      <c r="Q63" s="97">
        <v>2018</v>
      </c>
      <c r="R63" s="98">
        <v>2019</v>
      </c>
      <c r="S63" s="26"/>
      <c r="T63" s="26"/>
      <c r="U63" s="26"/>
      <c r="V63" s="26"/>
      <c r="W63" s="26"/>
      <c r="X63" s="26"/>
      <c r="Y63" s="26"/>
      <c r="Z63" s="26"/>
    </row>
    <row r="64" spans="1:26" x14ac:dyDescent="0.2">
      <c r="A64" s="26"/>
      <c r="B64" s="30"/>
      <c r="C64" s="30"/>
      <c r="D64" s="30"/>
      <c r="E64" s="26"/>
      <c r="F64" s="26"/>
      <c r="G64" s="26"/>
      <c r="H64" s="26"/>
      <c r="I64" s="100" t="s">
        <v>104</v>
      </c>
      <c r="J64" s="101">
        <v>8.6E-3</v>
      </c>
      <c r="K64" s="97">
        <v>2012</v>
      </c>
      <c r="L64" s="97">
        <v>2013</v>
      </c>
      <c r="M64" s="97">
        <v>2014</v>
      </c>
      <c r="N64" s="101">
        <v>9.4000000000000004E-3</v>
      </c>
      <c r="O64" s="101">
        <v>1.06E-2</v>
      </c>
      <c r="P64" s="101">
        <v>1.09E-2</v>
      </c>
      <c r="Q64" s="101">
        <v>5.7999999999999996E-3</v>
      </c>
      <c r="R64" s="101">
        <v>5.4000000000000003E-3</v>
      </c>
      <c r="S64" s="26"/>
      <c r="T64" s="26"/>
      <c r="U64" s="26"/>
      <c r="V64" s="26"/>
      <c r="W64" s="26"/>
      <c r="X64" s="26"/>
      <c r="Y64" s="26"/>
      <c r="Z64" s="26"/>
    </row>
    <row r="65" spans="1:26" x14ac:dyDescent="0.2">
      <c r="A65" s="26"/>
      <c r="B65" s="30"/>
      <c r="C65" s="30"/>
      <c r="D65" s="30"/>
      <c r="E65" s="26"/>
      <c r="F65" s="26"/>
      <c r="G65" s="26"/>
      <c r="H65" s="26"/>
      <c r="I65" s="96" t="s">
        <v>105</v>
      </c>
      <c r="J65" s="102">
        <v>8.3999999999999995E-3</v>
      </c>
      <c r="K65" s="101">
        <v>8.8999999999999999E-3</v>
      </c>
      <c r="L65" s="101">
        <v>6.0000000000000001E-3</v>
      </c>
      <c r="M65" s="101">
        <v>8.5000000000000006E-3</v>
      </c>
      <c r="N65" s="102">
        <v>8.2000000000000007E-3</v>
      </c>
      <c r="O65" s="102">
        <v>0.01</v>
      </c>
      <c r="P65" s="102">
        <v>8.6999999999999994E-3</v>
      </c>
      <c r="Q65" s="102">
        <v>4.7000000000000002E-3</v>
      </c>
      <c r="R65" s="102">
        <v>4.8999999999999998E-3</v>
      </c>
      <c r="S65" s="26"/>
      <c r="T65" s="26"/>
      <c r="U65" s="26"/>
      <c r="V65" s="26"/>
      <c r="W65" s="26"/>
      <c r="X65" s="26"/>
      <c r="Y65" s="26"/>
      <c r="Z65" s="26"/>
    </row>
    <row r="66" spans="1:26" x14ac:dyDescent="0.2">
      <c r="A66" s="26"/>
      <c r="B66" s="30"/>
      <c r="C66" s="30"/>
      <c r="D66" s="30"/>
      <c r="E66" s="26"/>
      <c r="F66" s="26"/>
      <c r="G66" s="26"/>
      <c r="H66" s="26"/>
      <c r="I66" s="100" t="s">
        <v>106</v>
      </c>
      <c r="J66" s="101">
        <v>9.1999999999999998E-3</v>
      </c>
      <c r="K66" s="102">
        <v>7.4999999999999997E-3</v>
      </c>
      <c r="L66" s="102">
        <v>4.8999999999999998E-3</v>
      </c>
      <c r="M66" s="102">
        <v>7.9000000000000008E-3</v>
      </c>
      <c r="N66" s="101">
        <v>1.04E-2</v>
      </c>
      <c r="O66" s="101">
        <v>1.1599999999999999E-2</v>
      </c>
      <c r="P66" s="101">
        <v>1.0500000000000001E-2</v>
      </c>
      <c r="Q66" s="101">
        <v>5.3E-3</v>
      </c>
      <c r="R66" s="101">
        <v>4.7000000000000002E-3</v>
      </c>
      <c r="S66" s="26"/>
      <c r="T66" s="26"/>
      <c r="U66" s="26"/>
      <c r="V66" s="26"/>
      <c r="W66" s="26"/>
      <c r="X66" s="26"/>
      <c r="Y66" s="26"/>
      <c r="Z66" s="26"/>
    </row>
    <row r="67" spans="1:26" x14ac:dyDescent="0.2">
      <c r="A67" s="26"/>
      <c r="B67" s="30"/>
      <c r="C67" s="30"/>
      <c r="D67" s="30"/>
      <c r="E67" s="26"/>
      <c r="F67" s="26"/>
      <c r="G67" s="26"/>
      <c r="H67" s="26"/>
      <c r="I67" s="96" t="s">
        <v>107</v>
      </c>
      <c r="J67" s="102">
        <v>8.3999999999999995E-3</v>
      </c>
      <c r="K67" s="101">
        <v>8.2000000000000007E-3</v>
      </c>
      <c r="L67" s="101">
        <v>5.4999999999999997E-3</v>
      </c>
      <c r="M67" s="101">
        <v>7.7000000000000002E-3</v>
      </c>
      <c r="N67" s="102">
        <v>9.4999999999999998E-3</v>
      </c>
      <c r="O67" s="102">
        <v>1.06E-2</v>
      </c>
      <c r="P67" s="102">
        <v>7.9000000000000008E-3</v>
      </c>
      <c r="Q67" s="102">
        <v>5.1999999999999998E-3</v>
      </c>
      <c r="R67" s="102">
        <v>5.1999999999999998E-3</v>
      </c>
      <c r="S67" s="26"/>
      <c r="T67" s="26"/>
      <c r="U67" s="26"/>
      <c r="V67" s="26"/>
      <c r="W67" s="26"/>
      <c r="X67" s="26"/>
      <c r="Y67" s="26"/>
      <c r="Z67" s="26"/>
    </row>
    <row r="68" spans="1:26" x14ac:dyDescent="0.2">
      <c r="A68" s="26"/>
      <c r="B68" s="30"/>
      <c r="C68" s="30"/>
      <c r="D68" s="30"/>
      <c r="E68" s="26"/>
      <c r="F68" s="26"/>
      <c r="G68" s="26"/>
      <c r="H68" s="26"/>
      <c r="I68" s="100" t="s">
        <v>108</v>
      </c>
      <c r="J68" s="101">
        <v>9.9000000000000008E-3</v>
      </c>
      <c r="K68" s="102">
        <v>7.1000000000000004E-3</v>
      </c>
      <c r="L68" s="102">
        <v>6.1000000000000004E-3</v>
      </c>
      <c r="M68" s="102">
        <v>8.2000000000000007E-3</v>
      </c>
      <c r="N68" s="101">
        <v>9.9000000000000008E-3</v>
      </c>
      <c r="O68" s="101">
        <v>1.11E-2</v>
      </c>
      <c r="P68" s="101">
        <v>9.2999999999999992E-3</v>
      </c>
      <c r="Q68" s="101">
        <v>5.1999999999999998E-3</v>
      </c>
      <c r="R68" s="101">
        <v>5.4000000000000003E-3</v>
      </c>
      <c r="S68" s="26"/>
      <c r="T68" s="26"/>
      <c r="U68" s="26"/>
      <c r="V68" s="26"/>
      <c r="W68" s="26"/>
      <c r="X68" s="26"/>
      <c r="Y68" s="26"/>
      <c r="Z68" s="26"/>
    </row>
    <row r="69" spans="1:26" x14ac:dyDescent="0.2">
      <c r="A69" s="26"/>
      <c r="B69" s="30"/>
      <c r="C69" s="30"/>
      <c r="D69" s="30"/>
      <c r="E69" s="26"/>
      <c r="F69" s="26"/>
      <c r="G69" s="26"/>
      <c r="H69" s="26"/>
      <c r="I69" s="96" t="s">
        <v>109</v>
      </c>
      <c r="J69" s="102">
        <v>9.5999999999999992E-3</v>
      </c>
      <c r="K69" s="101">
        <v>7.4000000000000003E-3</v>
      </c>
      <c r="L69" s="101">
        <v>6.0000000000000001E-3</v>
      </c>
      <c r="M69" s="101">
        <v>8.6999999999999994E-3</v>
      </c>
      <c r="N69" s="102">
        <v>1.0699999999999999E-2</v>
      </c>
      <c r="O69" s="102">
        <v>1.1599999999999999E-2</v>
      </c>
      <c r="P69" s="102">
        <v>8.0999999999999996E-3</v>
      </c>
      <c r="Q69" s="102">
        <v>5.1999999999999998E-3</v>
      </c>
      <c r="R69" s="102">
        <v>4.7000000000000002E-3</v>
      </c>
      <c r="S69" s="26"/>
      <c r="T69" s="26"/>
      <c r="U69" s="26"/>
      <c r="V69" s="26"/>
      <c r="W69" s="26"/>
      <c r="X69" s="26"/>
      <c r="Y69" s="26"/>
      <c r="Z69" s="26"/>
    </row>
    <row r="70" spans="1:26" x14ac:dyDescent="0.2">
      <c r="A70" s="26"/>
      <c r="B70" s="30"/>
      <c r="C70" s="30"/>
      <c r="D70" s="30"/>
      <c r="E70" s="26"/>
      <c r="F70" s="26"/>
      <c r="G70" s="26"/>
      <c r="H70" s="26"/>
      <c r="I70" s="100" t="s">
        <v>110</v>
      </c>
      <c r="J70" s="101">
        <v>9.7000000000000003E-3</v>
      </c>
      <c r="K70" s="102">
        <v>6.4000000000000003E-3</v>
      </c>
      <c r="L70" s="102">
        <v>6.1000000000000004E-3</v>
      </c>
      <c r="M70" s="102">
        <v>8.2000000000000007E-3</v>
      </c>
      <c r="N70" s="101">
        <v>1.18E-2</v>
      </c>
      <c r="O70" s="101">
        <v>1.11E-2</v>
      </c>
      <c r="P70" s="101">
        <v>8.0000000000000002E-3</v>
      </c>
      <c r="Q70" s="101">
        <v>5.4000000000000003E-3</v>
      </c>
      <c r="R70" s="101">
        <v>5.0000000000000001E-3</v>
      </c>
      <c r="S70" s="26"/>
      <c r="T70" s="26"/>
      <c r="U70" s="26"/>
      <c r="V70" s="26"/>
      <c r="W70" s="26"/>
      <c r="X70" s="26"/>
      <c r="Y70" s="26"/>
      <c r="Z70" s="26"/>
    </row>
    <row r="71" spans="1:26" x14ac:dyDescent="0.2">
      <c r="A71" s="26"/>
      <c r="B71" s="30"/>
      <c r="C71" s="30"/>
      <c r="D71" s="30"/>
      <c r="E71" s="26"/>
      <c r="F71" s="26"/>
      <c r="G71" s="26"/>
      <c r="H71" s="26"/>
      <c r="I71" s="96" t="s">
        <v>111</v>
      </c>
      <c r="J71" s="102">
        <v>1.0699999999999999E-2</v>
      </c>
      <c r="K71" s="101">
        <v>6.7999999999999996E-3</v>
      </c>
      <c r="L71" s="101">
        <v>7.1999999999999998E-3</v>
      </c>
      <c r="M71" s="101">
        <v>9.4999999999999998E-3</v>
      </c>
      <c r="N71" s="102">
        <v>1.11E-2</v>
      </c>
      <c r="O71" s="102">
        <v>1.2200000000000001E-2</v>
      </c>
      <c r="P71" s="102">
        <v>8.0000000000000002E-3</v>
      </c>
      <c r="Q71" s="102">
        <v>5.0000000000000001E-3</v>
      </c>
      <c r="R71" s="104">
        <v>5.0000000000000001E-3</v>
      </c>
      <c r="S71" s="26"/>
      <c r="T71" s="26"/>
      <c r="U71" s="26"/>
      <c r="V71" s="26"/>
      <c r="W71" s="26"/>
      <c r="X71" s="26"/>
      <c r="Y71" s="26"/>
      <c r="Z71" s="26"/>
    </row>
    <row r="72" spans="1:26" x14ac:dyDescent="0.2">
      <c r="A72" s="26"/>
      <c r="B72" s="30"/>
      <c r="C72" s="30"/>
      <c r="D72" s="30"/>
      <c r="E72" s="26"/>
      <c r="F72" s="26"/>
      <c r="G72" s="26"/>
      <c r="H72" s="26"/>
      <c r="I72" s="26"/>
      <c r="J72" s="26"/>
      <c r="K72" s="102">
        <v>6.8999999999999999E-3</v>
      </c>
      <c r="L72" s="102">
        <v>7.1000000000000004E-3</v>
      </c>
      <c r="M72" s="102">
        <v>8.6999999999999994E-3</v>
      </c>
      <c r="N72" s="26"/>
      <c r="O72" s="26"/>
      <c r="P72" s="26"/>
      <c r="Q72" s="26"/>
      <c r="R72" s="26"/>
      <c r="S72" s="26"/>
      <c r="T72" s="26"/>
      <c r="U72" s="26"/>
      <c r="V72" s="26"/>
      <c r="W72" s="26"/>
      <c r="X72" s="26"/>
      <c r="Y72" s="26"/>
      <c r="Z72" s="26"/>
    </row>
    <row r="73" spans="1:26" x14ac:dyDescent="0.2">
      <c r="A73" s="26"/>
      <c r="B73" s="30"/>
      <c r="C73" s="30"/>
      <c r="D73" s="30"/>
      <c r="E73" s="26"/>
      <c r="F73" s="26"/>
      <c r="G73" s="26"/>
      <c r="H73" s="26"/>
      <c r="I73" s="26"/>
      <c r="J73" s="26"/>
      <c r="K73" s="26"/>
      <c r="L73" s="26"/>
      <c r="M73" s="26"/>
      <c r="N73" s="26"/>
      <c r="O73" s="26"/>
      <c r="P73" s="26"/>
      <c r="Q73" s="26"/>
      <c r="R73" s="26"/>
      <c r="S73" s="26"/>
      <c r="T73" s="26"/>
      <c r="U73" s="26"/>
      <c r="V73" s="26"/>
      <c r="W73" s="26"/>
      <c r="X73" s="26"/>
      <c r="Y73" s="26"/>
      <c r="Z73" s="26"/>
    </row>
    <row r="74" spans="1:26" x14ac:dyDescent="0.2">
      <c r="A74" s="26"/>
      <c r="B74" s="30"/>
      <c r="C74" s="30"/>
      <c r="D74" s="30"/>
      <c r="E74" s="26"/>
      <c r="F74" s="26"/>
      <c r="G74" s="26"/>
      <c r="H74" s="26"/>
      <c r="I74" s="26"/>
      <c r="J74" s="26"/>
      <c r="K74" s="26"/>
      <c r="L74" s="26"/>
      <c r="M74" s="26"/>
      <c r="N74" s="26"/>
      <c r="O74" s="26"/>
      <c r="P74" s="26"/>
      <c r="Q74" s="26"/>
      <c r="R74" s="26"/>
      <c r="S74" s="26"/>
      <c r="T74" s="26"/>
      <c r="U74" s="26"/>
      <c r="V74" s="26"/>
      <c r="W74" s="26"/>
      <c r="X74" s="26"/>
      <c r="Y74" s="26"/>
      <c r="Z74" s="26"/>
    </row>
    <row r="75" spans="1:26" x14ac:dyDescent="0.2">
      <c r="A75" s="26"/>
      <c r="B75" s="30"/>
      <c r="C75" s="30"/>
      <c r="D75" s="30"/>
      <c r="E75" s="26"/>
      <c r="F75" s="26"/>
      <c r="G75" s="26"/>
      <c r="H75" s="26"/>
      <c r="I75" s="28"/>
      <c r="J75" s="26"/>
      <c r="K75" s="26"/>
      <c r="L75" s="26"/>
      <c r="M75" s="26"/>
      <c r="N75" s="26"/>
      <c r="O75" s="26"/>
      <c r="P75" s="26"/>
      <c r="Q75" s="26"/>
      <c r="R75" s="26"/>
      <c r="S75" s="26"/>
      <c r="T75" s="26"/>
      <c r="U75" s="26"/>
      <c r="V75" s="26"/>
      <c r="W75" s="26"/>
      <c r="X75" s="26"/>
      <c r="Y75" s="26"/>
      <c r="Z75" s="26"/>
    </row>
    <row r="76" spans="1:26" x14ac:dyDescent="0.2">
      <c r="A76" s="26"/>
      <c r="B76" s="30"/>
      <c r="C76" s="30"/>
      <c r="D76" s="30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</row>
    <row r="77" spans="1:26" x14ac:dyDescent="0.2">
      <c r="A77" s="26"/>
      <c r="B77" s="30"/>
      <c r="C77" s="30"/>
      <c r="D77" s="30"/>
      <c r="E77" s="26"/>
      <c r="F77" s="26"/>
      <c r="G77" s="26"/>
      <c r="H77" s="26"/>
      <c r="I77" s="110" t="s">
        <v>112</v>
      </c>
      <c r="J77" s="26"/>
      <c r="K77" s="26"/>
      <c r="L77" s="26"/>
      <c r="M77" s="26"/>
      <c r="N77" s="26"/>
      <c r="O77" s="26"/>
      <c r="P77" s="26"/>
      <c r="Q77" s="26"/>
      <c r="R77" s="26"/>
      <c r="S77" s="26"/>
      <c r="T77" s="26"/>
      <c r="U77" s="26"/>
      <c r="V77" s="26"/>
      <c r="W77" s="26"/>
      <c r="X77" s="26"/>
      <c r="Y77" s="26"/>
      <c r="Z77" s="26"/>
    </row>
    <row r="78" spans="1:26" x14ac:dyDescent="0.2">
      <c r="A78" s="26"/>
      <c r="B78" s="30"/>
      <c r="C78" s="30"/>
      <c r="D78" s="30"/>
      <c r="E78" s="26"/>
      <c r="F78" s="26"/>
      <c r="G78" s="26"/>
      <c r="H78" s="26"/>
      <c r="I78" s="111"/>
      <c r="J78" s="26"/>
      <c r="K78" s="26"/>
      <c r="L78" s="26"/>
      <c r="M78" s="26"/>
      <c r="N78" s="26"/>
      <c r="O78" s="26"/>
      <c r="P78" s="26"/>
      <c r="Q78" s="26"/>
      <c r="R78" s="26"/>
      <c r="S78" s="26"/>
      <c r="T78" s="26"/>
      <c r="U78" s="26"/>
      <c r="V78" s="26"/>
      <c r="W78" s="26"/>
      <c r="X78" s="26"/>
      <c r="Y78" s="26"/>
      <c r="Z78" s="26"/>
    </row>
    <row r="79" spans="1:26" x14ac:dyDescent="0.2">
      <c r="A79" s="26"/>
      <c r="B79" s="30"/>
      <c r="C79" s="30"/>
      <c r="D79" s="30"/>
      <c r="E79" s="26"/>
      <c r="F79" s="26"/>
      <c r="G79" s="26"/>
      <c r="H79" s="26"/>
      <c r="I79" s="111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</row>
    <row r="80" spans="1:26" x14ac:dyDescent="0.2">
      <c r="A80" s="26"/>
      <c r="B80" s="30"/>
      <c r="C80" s="30"/>
      <c r="D80" s="30"/>
      <c r="E80" s="26"/>
      <c r="F80" s="26"/>
      <c r="G80" s="26"/>
      <c r="H80" s="26"/>
      <c r="I80" s="115" t="s">
        <v>114</v>
      </c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</row>
    <row r="81" spans="1:26" x14ac:dyDescent="0.2">
      <c r="A81" s="26"/>
      <c r="B81" s="30"/>
      <c r="C81" s="30"/>
      <c r="D81" s="30"/>
      <c r="E81" s="26"/>
      <c r="F81" s="26"/>
      <c r="G81" s="26"/>
      <c r="H81" s="26"/>
      <c r="I81" s="111" t="s">
        <v>116</v>
      </c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</row>
    <row r="82" spans="1:26" x14ac:dyDescent="0.2">
      <c r="A82" s="26"/>
      <c r="B82" s="30"/>
      <c r="C82" s="30"/>
      <c r="D82" s="30"/>
      <c r="E82" s="26"/>
      <c r="F82" s="26"/>
      <c r="G82" s="26"/>
      <c r="H82" s="26"/>
      <c r="I82" s="111" t="s">
        <v>118</v>
      </c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</row>
    <row r="83" spans="1:26" x14ac:dyDescent="0.2">
      <c r="A83" s="26"/>
      <c r="B83" s="30"/>
      <c r="C83" s="30"/>
      <c r="D83" s="30"/>
      <c r="E83" s="26"/>
      <c r="F83" s="26"/>
      <c r="G83" s="26"/>
      <c r="H83" s="26"/>
      <c r="I83" s="116" t="s">
        <v>121</v>
      </c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</row>
    <row r="84" spans="1:26" x14ac:dyDescent="0.2">
      <c r="A84" s="26"/>
      <c r="B84" s="30"/>
      <c r="C84" s="30"/>
      <c r="D84" s="30"/>
      <c r="E84" s="26"/>
      <c r="F84" s="26"/>
      <c r="G84" s="26"/>
      <c r="H84" s="26"/>
      <c r="I84" s="111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</row>
    <row r="85" spans="1:26" x14ac:dyDescent="0.2">
      <c r="A85" s="26"/>
      <c r="B85" s="30"/>
      <c r="C85" s="30"/>
      <c r="D85" s="30"/>
      <c r="E85" s="26"/>
      <c r="F85" s="26"/>
      <c r="G85" s="26"/>
      <c r="H85" s="26"/>
      <c r="I85" s="115" t="s">
        <v>125</v>
      </c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</row>
    <row r="86" spans="1:26" x14ac:dyDescent="0.2">
      <c r="A86" s="26"/>
      <c r="B86" s="30"/>
      <c r="C86" s="30"/>
      <c r="D86" s="30"/>
      <c r="E86" s="26"/>
      <c r="F86" s="26"/>
      <c r="G86" s="26"/>
      <c r="H86" s="26"/>
      <c r="I86" s="111" t="s">
        <v>128</v>
      </c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</row>
    <row r="87" spans="1:26" x14ac:dyDescent="0.2">
      <c r="A87" s="26"/>
      <c r="B87" s="30"/>
      <c r="C87" s="30"/>
      <c r="D87" s="30"/>
      <c r="E87" s="26"/>
      <c r="F87" s="26"/>
      <c r="G87" s="26"/>
      <c r="H87" s="26"/>
      <c r="I87" s="111" t="s">
        <v>130</v>
      </c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</row>
    <row r="88" spans="1:26" x14ac:dyDescent="0.2">
      <c r="A88" s="26"/>
      <c r="B88" s="30"/>
      <c r="C88" s="30"/>
      <c r="D88" s="30"/>
      <c r="E88" s="26"/>
      <c r="F88" s="26"/>
      <c r="G88" s="26"/>
      <c r="H88" s="26"/>
      <c r="I88" s="111" t="s">
        <v>131</v>
      </c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</row>
    <row r="89" spans="1:26" x14ac:dyDescent="0.2">
      <c r="A89" s="26"/>
      <c r="B89" s="30"/>
      <c r="C89" s="30"/>
      <c r="D89" s="30"/>
      <c r="E89" s="26"/>
      <c r="F89" s="26"/>
      <c r="G89" s="26"/>
      <c r="H89" s="26"/>
      <c r="I89" s="111" t="s">
        <v>132</v>
      </c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</row>
    <row r="90" spans="1:26" x14ac:dyDescent="0.2">
      <c r="A90" s="26"/>
      <c r="B90" s="30"/>
      <c r="C90" s="30"/>
      <c r="D90" s="30"/>
      <c r="E90" s="26"/>
      <c r="F90" s="26"/>
      <c r="G90" s="26"/>
      <c r="H90" s="26"/>
      <c r="I90" s="111" t="s">
        <v>135</v>
      </c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</row>
    <row r="91" spans="1:26" x14ac:dyDescent="0.2">
      <c r="A91" s="26"/>
      <c r="B91" s="30"/>
      <c r="C91" s="30"/>
      <c r="D91" s="30"/>
      <c r="E91" s="26"/>
      <c r="F91" s="26"/>
      <c r="G91" s="26"/>
      <c r="H91" s="26"/>
      <c r="I91" s="111" t="s">
        <v>138</v>
      </c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</row>
    <row r="92" spans="1:26" x14ac:dyDescent="0.2">
      <c r="A92" s="26"/>
      <c r="B92" s="30"/>
      <c r="C92" s="30"/>
      <c r="D92" s="30"/>
      <c r="E92" s="26"/>
      <c r="F92" s="26"/>
      <c r="G92" s="26"/>
      <c r="H92" s="26"/>
      <c r="I92" s="111" t="s">
        <v>140</v>
      </c>
      <c r="J92" s="26"/>
      <c r="K92" s="26"/>
      <c r="L92" s="26"/>
      <c r="M92" s="26"/>
      <c r="N92" s="26"/>
      <c r="O92" s="26"/>
      <c r="P92" s="26"/>
      <c r="Q92" s="26"/>
      <c r="R92" s="26"/>
      <c r="S92" s="26"/>
      <c r="T92" s="26"/>
      <c r="U92" s="26"/>
      <c r="V92" s="26"/>
      <c r="W92" s="26"/>
      <c r="X92" s="26"/>
      <c r="Y92" s="26"/>
      <c r="Z92" s="26"/>
    </row>
    <row r="93" spans="1:26" x14ac:dyDescent="0.2">
      <c r="A93" s="26"/>
      <c r="B93" s="30"/>
      <c r="C93" s="30"/>
      <c r="D93" s="30"/>
      <c r="E93" s="26"/>
      <c r="F93" s="26"/>
      <c r="G93" s="26"/>
      <c r="H93" s="26"/>
      <c r="I93" s="111" t="s">
        <v>143</v>
      </c>
      <c r="J93" s="26"/>
      <c r="K93" s="26"/>
      <c r="L93" s="26"/>
      <c r="M93" s="26"/>
      <c r="N93" s="26"/>
      <c r="O93" s="26"/>
      <c r="P93" s="26"/>
      <c r="Q93" s="26"/>
      <c r="R93" s="26"/>
      <c r="S93" s="26"/>
      <c r="T93" s="26"/>
      <c r="U93" s="26"/>
      <c r="V93" s="26"/>
      <c r="W93" s="26"/>
      <c r="X93" s="26"/>
      <c r="Y93" s="26"/>
      <c r="Z93" s="26"/>
    </row>
    <row r="94" spans="1:26" x14ac:dyDescent="0.2">
      <c r="A94" s="26"/>
      <c r="B94" s="30"/>
      <c r="C94" s="30"/>
      <c r="D94" s="30"/>
      <c r="E94" s="26"/>
      <c r="F94" s="26"/>
      <c r="G94" s="26"/>
      <c r="H94" s="26"/>
      <c r="I94" s="111" t="s">
        <v>145</v>
      </c>
      <c r="J94" s="26"/>
      <c r="K94" s="26"/>
      <c r="L94" s="26"/>
      <c r="M94" s="26"/>
      <c r="N94" s="26"/>
      <c r="O94" s="26"/>
      <c r="P94" s="26"/>
      <c r="Q94" s="26"/>
      <c r="R94" s="26"/>
      <c r="S94" s="26"/>
      <c r="T94" s="26"/>
      <c r="U94" s="26"/>
      <c r="V94" s="26"/>
      <c r="W94" s="26"/>
      <c r="X94" s="26"/>
      <c r="Y94" s="26"/>
      <c r="Z94" s="26"/>
    </row>
    <row r="95" spans="1:26" x14ac:dyDescent="0.2">
      <c r="A95" s="26"/>
      <c r="B95" s="30"/>
      <c r="C95" s="30"/>
      <c r="D95" s="30"/>
      <c r="E95" s="26"/>
      <c r="F95" s="26"/>
      <c r="G95" s="26"/>
      <c r="H95" s="26"/>
      <c r="I95" s="111" t="s">
        <v>146</v>
      </c>
      <c r="J95" s="26"/>
      <c r="K95" s="26"/>
      <c r="L95" s="26"/>
      <c r="M95" s="26"/>
      <c r="N95" s="26"/>
      <c r="O95" s="26"/>
      <c r="P95" s="26"/>
      <c r="Q95" s="26"/>
      <c r="R95" s="26"/>
      <c r="S95" s="26"/>
      <c r="T95" s="26"/>
      <c r="U95" s="26"/>
      <c r="V95" s="26"/>
      <c r="W95" s="26"/>
      <c r="X95" s="26"/>
      <c r="Y95" s="26"/>
      <c r="Z95" s="26"/>
    </row>
    <row r="96" spans="1:26" x14ac:dyDescent="0.2">
      <c r="A96" s="26"/>
      <c r="B96" s="30"/>
      <c r="C96" s="30"/>
      <c r="D96" s="30"/>
      <c r="E96" s="26"/>
      <c r="F96" s="26"/>
      <c r="G96" s="26"/>
      <c r="H96" s="26"/>
      <c r="I96" s="111"/>
      <c r="J96" s="26"/>
      <c r="K96" s="26"/>
      <c r="L96" s="26"/>
      <c r="M96" s="26"/>
      <c r="N96" s="26"/>
      <c r="O96" s="26"/>
      <c r="P96" s="26"/>
      <c r="Q96" s="26"/>
      <c r="R96" s="26"/>
      <c r="S96" s="26"/>
      <c r="T96" s="26"/>
      <c r="U96" s="26"/>
      <c r="V96" s="26"/>
      <c r="W96" s="26"/>
      <c r="X96" s="26"/>
      <c r="Y96" s="26"/>
      <c r="Z96" s="26"/>
    </row>
    <row r="97" spans="1:26" x14ac:dyDescent="0.2">
      <c r="A97" s="26"/>
      <c r="B97" s="30"/>
      <c r="C97" s="30"/>
      <c r="D97" s="30"/>
      <c r="E97" s="26"/>
      <c r="F97" s="26"/>
      <c r="G97" s="26"/>
      <c r="H97" s="26"/>
      <c r="I97" s="111" t="s">
        <v>148</v>
      </c>
      <c r="J97" s="26"/>
      <c r="K97" s="26"/>
      <c r="L97" s="26"/>
      <c r="M97" s="26"/>
      <c r="N97" s="26"/>
      <c r="O97" s="26"/>
      <c r="P97" s="26"/>
      <c r="Q97" s="26"/>
      <c r="R97" s="26"/>
      <c r="S97" s="26"/>
      <c r="T97" s="26"/>
      <c r="U97" s="26"/>
      <c r="V97" s="26"/>
      <c r="W97" s="26"/>
      <c r="X97" s="26"/>
      <c r="Y97" s="26"/>
      <c r="Z97" s="26"/>
    </row>
    <row r="98" spans="1:26" x14ac:dyDescent="0.2">
      <c r="A98" s="26"/>
      <c r="B98" s="30"/>
      <c r="C98" s="30"/>
      <c r="D98" s="30"/>
      <c r="E98" s="26"/>
      <c r="F98" s="26"/>
      <c r="G98" s="26"/>
      <c r="H98" s="26"/>
      <c r="I98" s="111" t="s">
        <v>150</v>
      </c>
      <c r="J98" s="26"/>
      <c r="K98" s="26"/>
      <c r="L98" s="26"/>
      <c r="M98" s="26"/>
      <c r="N98" s="26"/>
      <c r="O98" s="26"/>
      <c r="P98" s="26"/>
      <c r="Q98" s="26"/>
      <c r="R98" s="26"/>
      <c r="S98" s="26"/>
      <c r="T98" s="26"/>
      <c r="U98" s="26"/>
      <c r="V98" s="26"/>
      <c r="W98" s="26"/>
      <c r="X98" s="26"/>
      <c r="Y98" s="26"/>
      <c r="Z98" s="26"/>
    </row>
    <row r="99" spans="1:26" x14ac:dyDescent="0.2">
      <c r="A99" s="26"/>
      <c r="B99" s="30"/>
      <c r="C99" s="30"/>
      <c r="D99" s="30"/>
      <c r="E99" s="26"/>
      <c r="F99" s="26"/>
      <c r="G99" s="26"/>
      <c r="H99" s="26"/>
      <c r="I99" s="111"/>
      <c r="J99" s="26"/>
      <c r="K99" s="26"/>
      <c r="L99" s="26"/>
      <c r="M99" s="26"/>
      <c r="N99" s="26"/>
      <c r="O99" s="26"/>
      <c r="P99" s="26"/>
      <c r="Q99" s="26"/>
      <c r="R99" s="26"/>
      <c r="S99" s="26"/>
      <c r="T99" s="26"/>
      <c r="U99" s="26"/>
      <c r="V99" s="26"/>
      <c r="W99" s="26"/>
      <c r="X99" s="26"/>
      <c r="Y99" s="26"/>
      <c r="Z99" s="26"/>
    </row>
    <row r="100" spans="1:26" x14ac:dyDescent="0.2">
      <c r="A100" s="26"/>
      <c r="B100" s="30"/>
      <c r="C100" s="30"/>
      <c r="D100" s="30"/>
      <c r="E100" s="26"/>
      <c r="F100" s="26"/>
      <c r="G100" s="26"/>
      <c r="H100" s="26"/>
      <c r="I100" s="111"/>
      <c r="J100" s="26"/>
      <c r="K100" s="26"/>
      <c r="L100" s="26"/>
      <c r="M100" s="26"/>
      <c r="N100" s="26"/>
      <c r="O100" s="26"/>
      <c r="P100" s="26"/>
      <c r="Q100" s="26"/>
      <c r="R100" s="26"/>
      <c r="S100" s="26"/>
      <c r="T100" s="26"/>
      <c r="U100" s="26"/>
      <c r="V100" s="26"/>
      <c r="W100" s="26"/>
      <c r="X100" s="26"/>
      <c r="Y100" s="26"/>
      <c r="Z100" s="26"/>
    </row>
    <row r="101" spans="1:26" x14ac:dyDescent="0.2">
      <c r="A101" s="26"/>
      <c r="B101" s="30"/>
      <c r="C101" s="30"/>
      <c r="D101" s="30"/>
      <c r="E101" s="26"/>
      <c r="F101" s="26"/>
      <c r="G101" s="26"/>
      <c r="H101" s="26"/>
      <c r="I101" s="111"/>
      <c r="J101" s="26"/>
      <c r="K101" s="26"/>
      <c r="L101" s="26"/>
      <c r="M101" s="26"/>
      <c r="N101" s="26"/>
      <c r="O101" s="26"/>
      <c r="P101" s="26"/>
      <c r="Q101" s="26"/>
      <c r="R101" s="26"/>
      <c r="S101" s="26"/>
      <c r="T101" s="26"/>
      <c r="U101" s="26"/>
      <c r="V101" s="26"/>
      <c r="W101" s="26"/>
      <c r="X101" s="26"/>
      <c r="Y101" s="26"/>
      <c r="Z101" s="26"/>
    </row>
    <row r="102" spans="1:26" x14ac:dyDescent="0.2">
      <c r="A102" s="26"/>
      <c r="B102" s="30"/>
      <c r="C102" s="30"/>
      <c r="D102" s="30"/>
      <c r="E102" s="26"/>
      <c r="F102" s="26"/>
      <c r="G102" s="26"/>
      <c r="H102" s="26"/>
      <c r="I102" s="111"/>
      <c r="J102" s="26"/>
      <c r="K102" s="26"/>
      <c r="L102" s="26"/>
      <c r="M102" s="26"/>
      <c r="N102" s="26"/>
      <c r="O102" s="26"/>
      <c r="P102" s="26"/>
      <c r="Q102" s="26"/>
      <c r="R102" s="26"/>
      <c r="S102" s="26"/>
      <c r="T102" s="26"/>
      <c r="U102" s="26"/>
      <c r="V102" s="26"/>
      <c r="W102" s="26"/>
      <c r="X102" s="26"/>
      <c r="Y102" s="26"/>
      <c r="Z102" s="26"/>
    </row>
    <row r="103" spans="1:26" x14ac:dyDescent="0.2">
      <c r="A103" s="26"/>
      <c r="B103" s="30"/>
      <c r="C103" s="30"/>
      <c r="D103" s="30"/>
      <c r="E103" s="26"/>
      <c r="F103" s="26"/>
      <c r="G103" s="26"/>
      <c r="H103" s="26"/>
      <c r="I103" s="111"/>
      <c r="J103" s="26"/>
      <c r="K103" s="26"/>
      <c r="L103" s="26"/>
      <c r="M103" s="26"/>
      <c r="N103" s="26"/>
      <c r="O103" s="26"/>
      <c r="P103" s="26"/>
      <c r="Q103" s="26"/>
      <c r="R103" s="26"/>
      <c r="S103" s="26"/>
      <c r="T103" s="26"/>
      <c r="U103" s="26"/>
      <c r="V103" s="26"/>
      <c r="W103" s="26"/>
      <c r="X103" s="26"/>
      <c r="Y103" s="26"/>
      <c r="Z103" s="26"/>
    </row>
    <row r="104" spans="1:26" x14ac:dyDescent="0.2">
      <c r="A104" s="26"/>
      <c r="B104" s="30"/>
      <c r="C104" s="30"/>
      <c r="D104" s="30"/>
      <c r="E104" s="26"/>
      <c r="F104" s="26"/>
      <c r="G104" s="26"/>
      <c r="H104" s="26"/>
      <c r="I104" s="111" t="s">
        <v>154</v>
      </c>
      <c r="J104" s="26"/>
      <c r="K104" s="26"/>
      <c r="L104" s="26"/>
      <c r="M104" s="26"/>
      <c r="N104" s="26"/>
      <c r="O104" s="26"/>
      <c r="P104" s="26"/>
      <c r="Q104" s="26"/>
      <c r="R104" s="26"/>
      <c r="S104" s="26"/>
      <c r="T104" s="26"/>
      <c r="U104" s="26"/>
      <c r="V104" s="26"/>
      <c r="W104" s="26"/>
      <c r="X104" s="26"/>
      <c r="Y104" s="26"/>
      <c r="Z104" s="26"/>
    </row>
    <row r="105" spans="1:26" x14ac:dyDescent="0.2">
      <c r="A105" s="26"/>
      <c r="B105" s="30"/>
      <c r="C105" s="30"/>
      <c r="D105" s="30"/>
      <c r="E105" s="26"/>
      <c r="F105" s="26"/>
      <c r="G105" s="26"/>
      <c r="H105" s="26"/>
      <c r="I105" s="111" t="s">
        <v>155</v>
      </c>
      <c r="J105" s="26"/>
      <c r="K105" s="26"/>
      <c r="L105" s="26"/>
      <c r="M105" s="26"/>
      <c r="N105" s="26"/>
      <c r="O105" s="26"/>
      <c r="P105" s="26"/>
      <c r="Q105" s="26"/>
      <c r="R105" s="26"/>
      <c r="S105" s="26"/>
      <c r="T105" s="26"/>
      <c r="U105" s="26"/>
      <c r="V105" s="26"/>
      <c r="W105" s="26"/>
      <c r="X105" s="26"/>
      <c r="Y105" s="26"/>
      <c r="Z105" s="26"/>
    </row>
    <row r="106" spans="1:26" x14ac:dyDescent="0.2">
      <c r="A106" s="26"/>
      <c r="B106" s="30"/>
      <c r="C106" s="30"/>
      <c r="D106" s="30"/>
      <c r="E106" s="26"/>
      <c r="F106" s="26"/>
      <c r="G106" s="26"/>
      <c r="H106" s="26"/>
      <c r="I106" s="111" t="s">
        <v>156</v>
      </c>
      <c r="J106" s="26"/>
      <c r="K106" s="26"/>
      <c r="L106" s="26"/>
      <c r="M106" s="26"/>
      <c r="N106" s="26"/>
      <c r="O106" s="26"/>
      <c r="P106" s="26"/>
      <c r="Q106" s="26"/>
      <c r="R106" s="26"/>
      <c r="S106" s="26"/>
      <c r="T106" s="26"/>
      <c r="U106" s="26"/>
      <c r="V106" s="26"/>
      <c r="W106" s="26"/>
      <c r="X106" s="26"/>
      <c r="Y106" s="26"/>
      <c r="Z106" s="26"/>
    </row>
    <row r="107" spans="1:26" x14ac:dyDescent="0.2">
      <c r="A107" s="26"/>
      <c r="B107" s="30"/>
      <c r="C107" s="30"/>
      <c r="D107" s="30"/>
      <c r="E107" s="26"/>
      <c r="F107" s="26"/>
      <c r="G107" s="26"/>
      <c r="H107" s="26"/>
      <c r="I107" s="116" t="s">
        <v>157</v>
      </c>
      <c r="J107" s="26"/>
      <c r="K107" s="26"/>
      <c r="L107" s="26"/>
      <c r="M107" s="26"/>
      <c r="N107" s="26"/>
      <c r="O107" s="26"/>
      <c r="P107" s="26"/>
      <c r="Q107" s="26"/>
      <c r="R107" s="26"/>
      <c r="S107" s="26"/>
      <c r="T107" s="26"/>
      <c r="U107" s="26"/>
      <c r="V107" s="26"/>
      <c r="W107" s="26"/>
      <c r="X107" s="26"/>
      <c r="Y107" s="26"/>
      <c r="Z107" s="26"/>
    </row>
    <row r="108" spans="1:26" x14ac:dyDescent="0.2">
      <c r="A108" s="26"/>
      <c r="B108" s="30"/>
      <c r="C108" s="30"/>
      <c r="D108" s="30"/>
      <c r="E108" s="26"/>
      <c r="F108" s="26"/>
      <c r="G108" s="26"/>
      <c r="H108" s="26"/>
      <c r="I108" s="111"/>
      <c r="J108" s="26"/>
      <c r="K108" s="26"/>
      <c r="L108" s="26"/>
      <c r="M108" s="26"/>
      <c r="N108" s="26"/>
      <c r="O108" s="26"/>
      <c r="P108" s="26"/>
      <c r="Q108" s="26"/>
      <c r="R108" s="26"/>
      <c r="S108" s="26"/>
      <c r="T108" s="26"/>
      <c r="U108" s="26"/>
      <c r="V108" s="26"/>
      <c r="W108" s="26"/>
      <c r="X108" s="26"/>
      <c r="Y108" s="26"/>
      <c r="Z108" s="26"/>
    </row>
    <row r="109" spans="1:26" x14ac:dyDescent="0.2">
      <c r="A109" s="26"/>
      <c r="B109" s="30"/>
      <c r="C109" s="30"/>
      <c r="D109" s="30"/>
      <c r="E109" s="26"/>
      <c r="F109" s="26"/>
      <c r="G109" s="26"/>
      <c r="H109" s="26"/>
      <c r="I109" s="115" t="s">
        <v>158</v>
      </c>
      <c r="J109" s="26"/>
      <c r="K109" s="26"/>
      <c r="L109" s="26"/>
      <c r="M109" s="26"/>
      <c r="N109" s="26"/>
      <c r="O109" s="26"/>
      <c r="P109" s="26"/>
      <c r="Q109" s="26"/>
      <c r="R109" s="26"/>
      <c r="S109" s="26"/>
      <c r="T109" s="26"/>
      <c r="U109" s="26"/>
      <c r="V109" s="26"/>
      <c r="W109" s="26"/>
      <c r="X109" s="26"/>
      <c r="Y109" s="26"/>
      <c r="Z109" s="26"/>
    </row>
    <row r="110" spans="1:26" x14ac:dyDescent="0.2">
      <c r="A110" s="26"/>
      <c r="B110" s="30"/>
      <c r="C110" s="30"/>
      <c r="D110" s="30"/>
      <c r="E110" s="26"/>
      <c r="F110" s="26"/>
      <c r="G110" s="26"/>
      <c r="H110" s="26"/>
      <c r="I110" s="111" t="s">
        <v>160</v>
      </c>
      <c r="J110" s="26"/>
      <c r="K110" s="26"/>
      <c r="L110" s="26"/>
      <c r="M110" s="26"/>
      <c r="N110" s="26"/>
      <c r="O110" s="26"/>
      <c r="P110" s="26"/>
      <c r="Q110" s="26"/>
      <c r="R110" s="26"/>
      <c r="S110" s="26"/>
      <c r="T110" s="26"/>
      <c r="U110" s="26"/>
      <c r="V110" s="26"/>
      <c r="W110" s="26"/>
      <c r="X110" s="26"/>
      <c r="Y110" s="26"/>
      <c r="Z110" s="26"/>
    </row>
    <row r="111" spans="1:26" x14ac:dyDescent="0.2">
      <c r="A111" s="26"/>
      <c r="B111" s="30"/>
      <c r="C111" s="30"/>
      <c r="D111" s="30"/>
      <c r="E111" s="26"/>
      <c r="F111" s="26"/>
      <c r="G111" s="26"/>
      <c r="H111" s="26"/>
      <c r="I111" s="111" t="s">
        <v>161</v>
      </c>
      <c r="J111" s="26"/>
      <c r="K111" s="26"/>
      <c r="L111" s="26"/>
      <c r="M111" s="26"/>
      <c r="N111" s="26"/>
      <c r="O111" s="26"/>
      <c r="P111" s="26"/>
      <c r="Q111" s="26"/>
      <c r="R111" s="26"/>
      <c r="S111" s="26"/>
      <c r="T111" s="26"/>
      <c r="U111" s="26"/>
      <c r="V111" s="26"/>
      <c r="W111" s="26"/>
      <c r="X111" s="26"/>
      <c r="Y111" s="26"/>
      <c r="Z111" s="26"/>
    </row>
    <row r="112" spans="1:26" x14ac:dyDescent="0.2">
      <c r="A112" s="26"/>
      <c r="B112" s="30"/>
      <c r="C112" s="30"/>
      <c r="D112" s="30"/>
      <c r="E112" s="26"/>
      <c r="F112" s="26"/>
      <c r="G112" s="26"/>
      <c r="H112" s="26"/>
      <c r="I112" s="111" t="s">
        <v>162</v>
      </c>
      <c r="J112" s="26"/>
      <c r="K112" s="26"/>
      <c r="L112" s="26"/>
      <c r="M112" s="26"/>
      <c r="N112" s="26"/>
      <c r="O112" s="26"/>
      <c r="P112" s="26"/>
      <c r="Q112" s="26"/>
      <c r="R112" s="26"/>
      <c r="S112" s="26"/>
      <c r="T112" s="26"/>
      <c r="U112" s="26"/>
      <c r="V112" s="26"/>
      <c r="W112" s="26"/>
      <c r="X112" s="26"/>
      <c r="Y112" s="26"/>
      <c r="Z112" s="26"/>
    </row>
    <row r="113" spans="1:26" x14ac:dyDescent="0.2">
      <c r="A113" s="26"/>
      <c r="B113" s="30"/>
      <c r="C113" s="30"/>
      <c r="D113" s="30"/>
      <c r="E113" s="26"/>
      <c r="F113" s="26"/>
      <c r="G113" s="26"/>
      <c r="H113" s="26"/>
      <c r="I113" s="111" t="s">
        <v>163</v>
      </c>
      <c r="J113" s="26"/>
      <c r="K113" s="26"/>
      <c r="L113" s="26"/>
      <c r="M113" s="26"/>
      <c r="N113" s="26"/>
      <c r="O113" s="26"/>
      <c r="P113" s="26"/>
      <c r="Q113" s="26"/>
      <c r="R113" s="26"/>
      <c r="S113" s="26"/>
      <c r="T113" s="26"/>
      <c r="U113" s="26"/>
      <c r="V113" s="26"/>
      <c r="W113" s="26"/>
      <c r="X113" s="26"/>
      <c r="Y113" s="26"/>
      <c r="Z113" s="26"/>
    </row>
    <row r="114" spans="1:26" x14ac:dyDescent="0.2">
      <c r="A114" s="26"/>
      <c r="B114" s="30"/>
      <c r="C114" s="30"/>
      <c r="D114" s="30"/>
      <c r="E114" s="26"/>
      <c r="F114" s="26"/>
      <c r="G114" s="26"/>
      <c r="H114" s="26"/>
      <c r="I114" s="111" t="s">
        <v>165</v>
      </c>
      <c r="J114" s="26"/>
      <c r="K114" s="26"/>
      <c r="L114" s="26"/>
      <c r="M114" s="26"/>
      <c r="N114" s="26"/>
      <c r="O114" s="26"/>
      <c r="P114" s="26"/>
      <c r="Q114" s="26"/>
      <c r="R114" s="26"/>
      <c r="S114" s="26"/>
      <c r="T114" s="26"/>
      <c r="U114" s="26"/>
      <c r="V114" s="26"/>
      <c r="W114" s="26"/>
      <c r="X114" s="26"/>
      <c r="Y114" s="26"/>
      <c r="Z114" s="26"/>
    </row>
    <row r="115" spans="1:26" x14ac:dyDescent="0.2">
      <c r="A115" s="26"/>
      <c r="B115" s="30"/>
      <c r="C115" s="30"/>
      <c r="D115" s="30"/>
      <c r="E115" s="26"/>
      <c r="F115" s="26"/>
      <c r="G115" s="26"/>
      <c r="H115" s="26"/>
      <c r="I115" s="111" t="s">
        <v>167</v>
      </c>
      <c r="J115" s="26"/>
      <c r="K115" s="26"/>
      <c r="L115" s="26"/>
      <c r="M115" s="26"/>
      <c r="N115" s="26"/>
      <c r="O115" s="26"/>
      <c r="P115" s="26"/>
      <c r="Q115" s="26"/>
      <c r="R115" s="26"/>
      <c r="S115" s="26"/>
      <c r="T115" s="26"/>
      <c r="U115" s="26"/>
      <c r="V115" s="26"/>
      <c r="W115" s="26"/>
      <c r="X115" s="26"/>
      <c r="Y115" s="26"/>
      <c r="Z115" s="26"/>
    </row>
    <row r="116" spans="1:26" x14ac:dyDescent="0.2">
      <c r="A116" s="26"/>
      <c r="B116" s="30"/>
      <c r="C116" s="30"/>
      <c r="D116" s="30"/>
      <c r="E116" s="26"/>
      <c r="F116" s="26"/>
      <c r="G116" s="26"/>
      <c r="H116" s="26"/>
      <c r="I116" s="111" t="s">
        <v>169</v>
      </c>
      <c r="J116" s="26"/>
      <c r="K116" s="26"/>
      <c r="L116" s="26"/>
      <c r="M116" s="26"/>
      <c r="N116" s="26"/>
      <c r="O116" s="26"/>
      <c r="P116" s="26"/>
      <c r="Q116" s="26"/>
      <c r="R116" s="26"/>
      <c r="S116" s="26"/>
      <c r="T116" s="26"/>
      <c r="U116" s="26"/>
      <c r="V116" s="26"/>
      <c r="W116" s="26"/>
      <c r="X116" s="26"/>
      <c r="Y116" s="26"/>
      <c r="Z116" s="26"/>
    </row>
    <row r="117" spans="1:26" x14ac:dyDescent="0.2">
      <c r="A117" s="26"/>
      <c r="B117" s="30"/>
      <c r="C117" s="30"/>
      <c r="D117" s="30"/>
      <c r="E117" s="26"/>
      <c r="F117" s="26"/>
      <c r="G117" s="26"/>
      <c r="H117" s="26"/>
      <c r="I117" s="111" t="s">
        <v>171</v>
      </c>
      <c r="J117" s="26"/>
      <c r="K117" s="26"/>
      <c r="L117" s="26"/>
      <c r="M117" s="26"/>
      <c r="N117" s="26"/>
      <c r="O117" s="26"/>
      <c r="P117" s="26"/>
      <c r="Q117" s="26"/>
      <c r="R117" s="26"/>
      <c r="S117" s="26"/>
      <c r="T117" s="26"/>
      <c r="U117" s="26"/>
      <c r="V117" s="26"/>
      <c r="W117" s="26"/>
      <c r="X117" s="26"/>
      <c r="Y117" s="26"/>
      <c r="Z117" s="26"/>
    </row>
    <row r="118" spans="1:26" x14ac:dyDescent="0.2">
      <c r="A118" s="26"/>
      <c r="B118" s="30"/>
      <c r="C118" s="30"/>
      <c r="D118" s="30"/>
      <c r="E118" s="26"/>
      <c r="F118" s="26"/>
      <c r="G118" s="26"/>
      <c r="H118" s="26"/>
      <c r="I118" s="111" t="s">
        <v>173</v>
      </c>
      <c r="J118" s="26"/>
      <c r="K118" s="26"/>
      <c r="L118" s="26"/>
      <c r="M118" s="26"/>
      <c r="N118" s="26"/>
      <c r="O118" s="26"/>
      <c r="P118" s="26"/>
      <c r="Q118" s="26"/>
      <c r="R118" s="26"/>
      <c r="S118" s="26"/>
      <c r="T118" s="26"/>
      <c r="U118" s="26"/>
      <c r="V118" s="26"/>
      <c r="W118" s="26"/>
      <c r="X118" s="26"/>
      <c r="Y118" s="26"/>
      <c r="Z118" s="26"/>
    </row>
    <row r="119" spans="1:26" x14ac:dyDescent="0.2">
      <c r="A119" s="26"/>
      <c r="B119" s="30"/>
      <c r="C119" s="30"/>
      <c r="D119" s="30"/>
      <c r="E119" s="26"/>
      <c r="F119" s="26"/>
      <c r="G119" s="26"/>
      <c r="H119" s="26"/>
      <c r="I119" s="111" t="s">
        <v>175</v>
      </c>
      <c r="J119" s="26"/>
      <c r="K119" s="26"/>
      <c r="L119" s="26"/>
      <c r="M119" s="26"/>
      <c r="N119" s="26"/>
      <c r="O119" s="26"/>
      <c r="P119" s="26"/>
      <c r="Q119" s="26"/>
      <c r="R119" s="26"/>
      <c r="S119" s="26"/>
      <c r="T119" s="26"/>
      <c r="U119" s="26"/>
      <c r="V119" s="26"/>
      <c r="W119" s="26"/>
      <c r="X119" s="26"/>
      <c r="Y119" s="26"/>
      <c r="Z119" s="26"/>
    </row>
    <row r="120" spans="1:26" x14ac:dyDescent="0.2">
      <c r="A120" s="26"/>
      <c r="B120" s="30"/>
      <c r="C120" s="30"/>
      <c r="D120" s="30"/>
      <c r="E120" s="26"/>
      <c r="F120" s="26"/>
      <c r="G120" s="26"/>
      <c r="H120" s="26"/>
      <c r="I120" s="111"/>
      <c r="J120" s="26"/>
      <c r="K120" s="26"/>
      <c r="L120" s="26"/>
      <c r="M120" s="26"/>
      <c r="N120" s="26"/>
      <c r="O120" s="26"/>
      <c r="P120" s="26"/>
      <c r="Q120" s="26"/>
      <c r="R120" s="26"/>
      <c r="S120" s="26"/>
      <c r="T120" s="26"/>
      <c r="U120" s="26"/>
      <c r="V120" s="26"/>
      <c r="W120" s="26"/>
      <c r="X120" s="26"/>
      <c r="Y120" s="26"/>
      <c r="Z120" s="26"/>
    </row>
    <row r="121" spans="1:26" x14ac:dyDescent="0.2">
      <c r="A121" s="26"/>
      <c r="B121" s="30"/>
      <c r="C121" s="30"/>
      <c r="D121" s="30"/>
      <c r="E121" s="26"/>
      <c r="F121" s="26"/>
      <c r="G121" s="26"/>
      <c r="H121" s="26"/>
      <c r="I121" s="111"/>
      <c r="J121" s="26"/>
      <c r="K121" s="26"/>
      <c r="L121" s="26"/>
      <c r="M121" s="26"/>
      <c r="N121" s="26"/>
      <c r="O121" s="26"/>
      <c r="P121" s="26"/>
      <c r="Q121" s="26"/>
      <c r="R121" s="26"/>
      <c r="S121" s="26"/>
      <c r="T121" s="26"/>
      <c r="U121" s="26"/>
      <c r="V121" s="26"/>
      <c r="W121" s="26"/>
      <c r="X121" s="26"/>
      <c r="Y121" s="26"/>
      <c r="Z121" s="26"/>
    </row>
    <row r="122" spans="1:26" x14ac:dyDescent="0.2">
      <c r="A122" s="26"/>
      <c r="B122" s="30"/>
      <c r="C122" s="30"/>
      <c r="D122" s="30"/>
      <c r="E122" s="26"/>
      <c r="F122" s="26"/>
      <c r="G122" s="26"/>
      <c r="H122" s="26"/>
      <c r="I122" s="111"/>
      <c r="J122" s="26"/>
      <c r="K122" s="26"/>
      <c r="L122" s="26"/>
      <c r="M122" s="26"/>
      <c r="N122" s="26"/>
      <c r="O122" s="26"/>
      <c r="P122" s="26"/>
      <c r="Q122" s="26"/>
      <c r="R122" s="26"/>
      <c r="S122" s="26"/>
      <c r="T122" s="26"/>
      <c r="U122" s="26"/>
      <c r="V122" s="26"/>
      <c r="W122" s="26"/>
      <c r="X122" s="26"/>
      <c r="Y122" s="26"/>
      <c r="Z122" s="26"/>
    </row>
    <row r="123" spans="1:26" x14ac:dyDescent="0.2">
      <c r="A123" s="26"/>
      <c r="B123" s="30"/>
      <c r="C123" s="30"/>
      <c r="D123" s="30"/>
      <c r="E123" s="26"/>
      <c r="F123" s="26"/>
      <c r="G123" s="26"/>
      <c r="H123" s="26"/>
      <c r="I123" s="111"/>
      <c r="J123" s="26"/>
      <c r="K123" s="26"/>
      <c r="L123" s="26"/>
      <c r="M123" s="26"/>
      <c r="N123" s="26"/>
      <c r="O123" s="26"/>
      <c r="P123" s="26"/>
      <c r="Q123" s="26"/>
      <c r="R123" s="26"/>
      <c r="S123" s="26"/>
      <c r="T123" s="26"/>
      <c r="U123" s="26"/>
      <c r="V123" s="26"/>
      <c r="W123" s="26"/>
      <c r="X123" s="26"/>
      <c r="Y123" s="26"/>
      <c r="Z123" s="26"/>
    </row>
    <row r="124" spans="1:26" x14ac:dyDescent="0.2">
      <c r="A124" s="26"/>
      <c r="B124" s="30"/>
      <c r="C124" s="30"/>
      <c r="D124" s="30"/>
      <c r="E124" s="26"/>
      <c r="F124" s="26"/>
      <c r="G124" s="26"/>
      <c r="H124" s="26"/>
      <c r="I124" s="111"/>
      <c r="J124" s="26"/>
      <c r="K124" s="26"/>
      <c r="L124" s="26"/>
      <c r="M124" s="26"/>
      <c r="N124" s="26"/>
      <c r="O124" s="26"/>
      <c r="P124" s="26"/>
      <c r="Q124" s="26"/>
      <c r="R124" s="26"/>
      <c r="S124" s="26"/>
      <c r="T124" s="26"/>
      <c r="U124" s="26"/>
      <c r="V124" s="26"/>
      <c r="W124" s="26"/>
      <c r="X124" s="26"/>
      <c r="Y124" s="26"/>
      <c r="Z124" s="26"/>
    </row>
    <row r="125" spans="1:26" x14ac:dyDescent="0.2">
      <c r="A125" s="26"/>
      <c r="B125" s="30"/>
      <c r="C125" s="30"/>
      <c r="D125" s="30"/>
      <c r="E125" s="26"/>
      <c r="F125" s="26"/>
      <c r="G125" s="26"/>
      <c r="H125" s="26"/>
      <c r="I125" s="111" t="s">
        <v>154</v>
      </c>
      <c r="J125" s="26"/>
      <c r="K125" s="26"/>
      <c r="L125" s="26"/>
      <c r="M125" s="26"/>
      <c r="N125" s="26"/>
      <c r="O125" s="26"/>
      <c r="P125" s="26"/>
      <c r="Q125" s="26"/>
      <c r="R125" s="26"/>
      <c r="S125" s="26"/>
      <c r="T125" s="26"/>
      <c r="U125" s="26"/>
      <c r="V125" s="26"/>
      <c r="W125" s="26"/>
      <c r="X125" s="26"/>
      <c r="Y125" s="26"/>
      <c r="Z125" s="26"/>
    </row>
    <row r="126" spans="1:26" x14ac:dyDescent="0.2">
      <c r="A126" s="26"/>
      <c r="B126" s="30"/>
      <c r="C126" s="30"/>
      <c r="D126" s="30"/>
      <c r="E126" s="26"/>
      <c r="F126" s="26"/>
      <c r="G126" s="26"/>
      <c r="H126" s="26"/>
      <c r="I126" s="111" t="s">
        <v>156</v>
      </c>
      <c r="J126" s="26"/>
      <c r="K126" s="26"/>
      <c r="L126" s="26"/>
      <c r="M126" s="26"/>
      <c r="N126" s="26"/>
      <c r="O126" s="26"/>
      <c r="P126" s="26"/>
      <c r="Q126" s="26"/>
      <c r="R126" s="26"/>
      <c r="S126" s="26"/>
      <c r="T126" s="26"/>
      <c r="U126" s="26"/>
      <c r="V126" s="26"/>
      <c r="W126" s="26"/>
      <c r="X126" s="26"/>
      <c r="Y126" s="26"/>
      <c r="Z126" s="26"/>
    </row>
    <row r="127" spans="1:26" x14ac:dyDescent="0.2">
      <c r="A127" s="26"/>
      <c r="B127" s="30"/>
      <c r="C127" s="30"/>
      <c r="D127" s="30"/>
      <c r="E127" s="26"/>
      <c r="F127" s="26"/>
      <c r="G127" s="26"/>
      <c r="H127" s="26"/>
      <c r="I127" s="111" t="s">
        <v>184</v>
      </c>
      <c r="J127" s="26"/>
      <c r="K127" s="26"/>
      <c r="L127" s="26"/>
      <c r="M127" s="26"/>
      <c r="N127" s="26"/>
      <c r="O127" s="26"/>
      <c r="P127" s="26"/>
      <c r="Q127" s="26"/>
      <c r="R127" s="26"/>
      <c r="S127" s="26"/>
      <c r="T127" s="26"/>
      <c r="U127" s="26"/>
      <c r="V127" s="26"/>
      <c r="W127" s="26"/>
      <c r="X127" s="26"/>
      <c r="Y127" s="26"/>
      <c r="Z127" s="26"/>
    </row>
    <row r="128" spans="1:26" x14ac:dyDescent="0.2">
      <c r="A128" s="26"/>
      <c r="B128" s="30"/>
      <c r="C128" s="30"/>
      <c r="D128" s="30"/>
      <c r="E128" s="26"/>
      <c r="F128" s="26"/>
      <c r="G128" s="26"/>
      <c r="H128" s="26"/>
      <c r="I128" s="111" t="s">
        <v>186</v>
      </c>
      <c r="J128" s="26"/>
      <c r="K128" s="26"/>
      <c r="L128" s="26"/>
      <c r="M128" s="26"/>
      <c r="N128" s="26"/>
      <c r="O128" s="26"/>
      <c r="P128" s="26"/>
      <c r="Q128" s="26"/>
      <c r="R128" s="26"/>
      <c r="S128" s="26"/>
      <c r="T128" s="26"/>
      <c r="U128" s="26"/>
      <c r="V128" s="26"/>
      <c r="W128" s="26"/>
      <c r="X128" s="26"/>
      <c r="Y128" s="26"/>
      <c r="Z128" s="26"/>
    </row>
    <row r="129" spans="1:26" x14ac:dyDescent="0.2">
      <c r="A129" s="26"/>
      <c r="B129" s="30"/>
      <c r="C129" s="30"/>
      <c r="D129" s="30"/>
      <c r="E129" s="26"/>
      <c r="F129" s="26"/>
      <c r="G129" s="26"/>
      <c r="H129" s="26"/>
      <c r="I129" s="111"/>
      <c r="J129" s="26"/>
      <c r="K129" s="26"/>
      <c r="L129" s="26"/>
      <c r="M129" s="26"/>
      <c r="N129" s="26"/>
      <c r="O129" s="26"/>
      <c r="P129" s="26"/>
      <c r="Q129" s="26"/>
      <c r="R129" s="26"/>
      <c r="S129" s="26"/>
      <c r="T129" s="26"/>
      <c r="U129" s="26"/>
      <c r="V129" s="26"/>
      <c r="W129" s="26"/>
      <c r="X129" s="26"/>
      <c r="Y129" s="26"/>
      <c r="Z129" s="26"/>
    </row>
    <row r="130" spans="1:26" x14ac:dyDescent="0.2">
      <c r="A130" s="26"/>
      <c r="B130" s="30"/>
      <c r="C130" s="30"/>
      <c r="D130" s="30"/>
      <c r="E130" s="26"/>
      <c r="F130" s="26"/>
      <c r="G130" s="26"/>
      <c r="H130" s="26"/>
      <c r="I130" s="111" t="s">
        <v>188</v>
      </c>
      <c r="J130" s="26"/>
      <c r="K130" s="26"/>
      <c r="L130" s="26"/>
      <c r="M130" s="26"/>
      <c r="N130" s="26"/>
      <c r="O130" s="26"/>
      <c r="P130" s="26"/>
      <c r="Q130" s="26"/>
      <c r="R130" s="26"/>
      <c r="S130" s="26"/>
      <c r="T130" s="26"/>
      <c r="U130" s="26"/>
      <c r="V130" s="26"/>
      <c r="W130" s="26"/>
      <c r="X130" s="26"/>
      <c r="Y130" s="26"/>
      <c r="Z130" s="26"/>
    </row>
    <row r="131" spans="1:26" x14ac:dyDescent="0.2">
      <c r="A131" s="26"/>
      <c r="B131" s="30"/>
      <c r="C131" s="30"/>
      <c r="D131" s="30"/>
      <c r="E131" s="26"/>
      <c r="F131" s="26"/>
      <c r="G131" s="26"/>
      <c r="H131" s="26"/>
      <c r="I131" s="111" t="s">
        <v>190</v>
      </c>
      <c r="J131" s="26"/>
      <c r="K131" s="26"/>
      <c r="L131" s="26"/>
      <c r="M131" s="26"/>
      <c r="N131" s="26"/>
      <c r="O131" s="26"/>
      <c r="P131" s="26"/>
      <c r="Q131" s="26"/>
      <c r="R131" s="26"/>
      <c r="S131" s="26"/>
      <c r="T131" s="26"/>
      <c r="U131" s="26"/>
      <c r="V131" s="26"/>
      <c r="W131" s="26"/>
      <c r="X131" s="26"/>
      <c r="Y131" s="26"/>
      <c r="Z131" s="26"/>
    </row>
    <row r="132" spans="1:26" x14ac:dyDescent="0.2">
      <c r="A132" s="26"/>
      <c r="B132" s="30"/>
      <c r="C132" s="30"/>
      <c r="D132" s="30"/>
      <c r="E132" s="26"/>
      <c r="F132" s="26"/>
      <c r="G132" s="26"/>
      <c r="H132" s="26"/>
      <c r="I132" s="116" t="s">
        <v>192</v>
      </c>
      <c r="J132" s="26"/>
      <c r="K132" s="26"/>
      <c r="L132" s="26"/>
      <c r="M132" s="26"/>
      <c r="N132" s="26"/>
      <c r="O132" s="26"/>
      <c r="P132" s="26"/>
      <c r="Q132" s="26"/>
      <c r="R132" s="26"/>
      <c r="S132" s="26"/>
      <c r="T132" s="26"/>
      <c r="U132" s="26"/>
      <c r="V132" s="26"/>
      <c r="W132" s="26"/>
      <c r="X132" s="26"/>
      <c r="Y132" s="26"/>
      <c r="Z132" s="26"/>
    </row>
    <row r="133" spans="1:26" x14ac:dyDescent="0.2">
      <c r="A133" s="26"/>
      <c r="B133" s="30"/>
      <c r="C133" s="30"/>
      <c r="D133" s="30"/>
      <c r="E133" s="26"/>
      <c r="F133" s="26"/>
      <c r="G133" s="26"/>
      <c r="H133" s="26"/>
      <c r="I133" s="111"/>
      <c r="J133" s="26"/>
      <c r="K133" s="26"/>
      <c r="L133" s="26"/>
      <c r="M133" s="26"/>
      <c r="N133" s="26"/>
      <c r="O133" s="26"/>
      <c r="P133" s="26"/>
      <c r="Q133" s="26"/>
      <c r="R133" s="26"/>
      <c r="S133" s="26"/>
      <c r="T133" s="26"/>
      <c r="U133" s="26"/>
      <c r="V133" s="26"/>
      <c r="W133" s="26"/>
      <c r="X133" s="26"/>
      <c r="Y133" s="26"/>
      <c r="Z133" s="26"/>
    </row>
    <row r="134" spans="1:26" x14ac:dyDescent="0.2">
      <c r="A134" s="26"/>
      <c r="B134" s="30"/>
      <c r="C134" s="30"/>
      <c r="D134" s="30"/>
      <c r="E134" s="26"/>
      <c r="F134" s="26"/>
      <c r="G134" s="26"/>
      <c r="H134" s="26"/>
      <c r="I134" s="115" t="s">
        <v>193</v>
      </c>
      <c r="J134" s="26"/>
      <c r="K134" s="26"/>
      <c r="L134" s="26"/>
      <c r="M134" s="26"/>
      <c r="N134" s="26"/>
      <c r="O134" s="26"/>
      <c r="P134" s="26"/>
      <c r="Q134" s="26"/>
      <c r="R134" s="26"/>
      <c r="S134" s="26"/>
      <c r="T134" s="26"/>
      <c r="U134" s="26"/>
      <c r="V134" s="26"/>
      <c r="W134" s="26"/>
      <c r="X134" s="26"/>
      <c r="Y134" s="26"/>
      <c r="Z134" s="26"/>
    </row>
    <row r="135" spans="1:26" x14ac:dyDescent="0.2">
      <c r="A135" s="26"/>
      <c r="B135" s="30"/>
      <c r="C135" s="30"/>
      <c r="D135" s="30"/>
      <c r="E135" s="26"/>
      <c r="F135" s="26"/>
      <c r="G135" s="26"/>
      <c r="H135" s="26"/>
      <c r="I135" s="111" t="s">
        <v>194</v>
      </c>
      <c r="J135" s="26"/>
      <c r="K135" s="26"/>
      <c r="L135" s="26"/>
      <c r="M135" s="26"/>
      <c r="N135" s="26"/>
      <c r="O135" s="26"/>
      <c r="P135" s="26"/>
      <c r="Q135" s="26"/>
      <c r="R135" s="26"/>
      <c r="S135" s="26"/>
      <c r="T135" s="26"/>
      <c r="U135" s="26"/>
      <c r="V135" s="26"/>
      <c r="W135" s="26"/>
      <c r="X135" s="26"/>
      <c r="Y135" s="26"/>
      <c r="Z135" s="26"/>
    </row>
    <row r="136" spans="1:26" x14ac:dyDescent="0.2">
      <c r="A136" s="26"/>
      <c r="B136" s="30"/>
      <c r="C136" s="30"/>
      <c r="D136" s="30"/>
      <c r="E136" s="26"/>
      <c r="F136" s="26"/>
      <c r="G136" s="26"/>
      <c r="H136" s="26"/>
      <c r="I136" s="111" t="s">
        <v>195</v>
      </c>
      <c r="J136" s="26"/>
      <c r="K136" s="26"/>
      <c r="L136" s="26"/>
      <c r="M136" s="26"/>
      <c r="N136" s="26"/>
      <c r="O136" s="26"/>
      <c r="P136" s="26"/>
      <c r="Q136" s="26"/>
      <c r="R136" s="26"/>
      <c r="S136" s="26"/>
      <c r="T136" s="26"/>
      <c r="U136" s="26"/>
      <c r="V136" s="26"/>
      <c r="W136" s="26"/>
      <c r="X136" s="26"/>
      <c r="Y136" s="26"/>
      <c r="Z136" s="26"/>
    </row>
    <row r="137" spans="1:26" x14ac:dyDescent="0.2">
      <c r="A137" s="26"/>
      <c r="B137" s="30"/>
      <c r="C137" s="30"/>
      <c r="D137" s="30"/>
      <c r="E137" s="26"/>
      <c r="F137" s="26"/>
      <c r="G137" s="26"/>
      <c r="H137" s="26"/>
      <c r="I137" s="111" t="s">
        <v>196</v>
      </c>
      <c r="J137" s="26"/>
      <c r="K137" s="26"/>
      <c r="L137" s="26"/>
      <c r="M137" s="26"/>
      <c r="N137" s="26"/>
      <c r="O137" s="26"/>
      <c r="P137" s="26"/>
      <c r="Q137" s="26"/>
      <c r="R137" s="26"/>
      <c r="S137" s="26"/>
      <c r="T137" s="26"/>
      <c r="U137" s="26"/>
      <c r="V137" s="26"/>
      <c r="W137" s="26"/>
      <c r="X137" s="26"/>
      <c r="Y137" s="26"/>
      <c r="Z137" s="26"/>
    </row>
    <row r="138" spans="1:26" x14ac:dyDescent="0.2">
      <c r="A138" s="26"/>
      <c r="B138" s="30"/>
      <c r="C138" s="30"/>
      <c r="D138" s="30"/>
      <c r="E138" s="26"/>
      <c r="F138" s="26"/>
      <c r="G138" s="26"/>
      <c r="H138" s="26"/>
      <c r="I138" s="111" t="s">
        <v>197</v>
      </c>
      <c r="J138" s="26"/>
      <c r="K138" s="26"/>
      <c r="L138" s="26"/>
      <c r="M138" s="26"/>
      <c r="N138" s="26"/>
      <c r="O138" s="26"/>
      <c r="P138" s="26"/>
      <c r="Q138" s="26"/>
      <c r="R138" s="26"/>
      <c r="S138" s="26"/>
      <c r="T138" s="26"/>
      <c r="U138" s="26"/>
      <c r="V138" s="26"/>
      <c r="W138" s="26"/>
      <c r="X138" s="26"/>
      <c r="Y138" s="26"/>
      <c r="Z138" s="26"/>
    </row>
    <row r="139" spans="1:26" x14ac:dyDescent="0.2">
      <c r="A139" s="26"/>
      <c r="B139" s="30"/>
      <c r="C139" s="30"/>
      <c r="D139" s="30"/>
      <c r="E139" s="26"/>
      <c r="F139" s="26"/>
      <c r="G139" s="26"/>
      <c r="H139" s="26"/>
      <c r="I139" s="111" t="s">
        <v>198</v>
      </c>
      <c r="J139" s="26"/>
      <c r="K139" s="26"/>
      <c r="L139" s="26"/>
      <c r="M139" s="26"/>
      <c r="N139" s="26"/>
      <c r="O139" s="26"/>
      <c r="P139" s="26"/>
      <c r="Q139" s="26"/>
      <c r="R139" s="26"/>
      <c r="S139" s="26"/>
      <c r="T139" s="26"/>
      <c r="U139" s="26"/>
      <c r="V139" s="26"/>
      <c r="W139" s="26"/>
      <c r="X139" s="26"/>
      <c r="Y139" s="26"/>
      <c r="Z139" s="26"/>
    </row>
    <row r="140" spans="1:26" x14ac:dyDescent="0.2">
      <c r="A140" s="26"/>
      <c r="B140" s="30"/>
      <c r="C140" s="30"/>
      <c r="D140" s="30"/>
      <c r="E140" s="26"/>
      <c r="F140" s="26"/>
      <c r="G140" s="26"/>
      <c r="H140" s="26"/>
      <c r="I140" s="111"/>
      <c r="J140" s="26"/>
      <c r="K140" s="26"/>
      <c r="L140" s="26"/>
      <c r="M140" s="26"/>
      <c r="N140" s="26"/>
      <c r="O140" s="26"/>
      <c r="P140" s="26"/>
      <c r="Q140" s="26"/>
      <c r="R140" s="26"/>
      <c r="S140" s="26"/>
      <c r="T140" s="26"/>
      <c r="U140" s="26"/>
      <c r="V140" s="26"/>
      <c r="W140" s="26"/>
      <c r="X140" s="26"/>
      <c r="Y140" s="26"/>
      <c r="Z140" s="26"/>
    </row>
    <row r="141" spans="1:26" x14ac:dyDescent="0.2">
      <c r="A141" s="26"/>
      <c r="B141" s="30"/>
      <c r="C141" s="30"/>
      <c r="D141" s="30"/>
      <c r="E141" s="26"/>
      <c r="F141" s="26"/>
      <c r="G141" s="26"/>
      <c r="H141" s="26"/>
      <c r="I141" s="111"/>
      <c r="J141" s="26"/>
      <c r="K141" s="26"/>
      <c r="L141" s="26"/>
      <c r="M141" s="26"/>
      <c r="N141" s="26"/>
      <c r="O141" s="26"/>
      <c r="P141" s="26"/>
      <c r="Q141" s="26"/>
      <c r="R141" s="26"/>
      <c r="S141" s="26"/>
      <c r="T141" s="26"/>
      <c r="U141" s="26"/>
      <c r="V141" s="26"/>
      <c r="W141" s="26"/>
      <c r="X141" s="26"/>
      <c r="Y141" s="26"/>
      <c r="Z141" s="26"/>
    </row>
    <row r="142" spans="1:26" x14ac:dyDescent="0.2">
      <c r="A142" s="26"/>
      <c r="B142" s="30"/>
      <c r="C142" s="30"/>
      <c r="D142" s="30"/>
      <c r="E142" s="26"/>
      <c r="F142" s="26"/>
      <c r="G142" s="26"/>
      <c r="H142" s="26"/>
      <c r="I142" s="111" t="s">
        <v>154</v>
      </c>
      <c r="J142" s="26"/>
      <c r="K142" s="26"/>
      <c r="L142" s="26"/>
      <c r="M142" s="26"/>
      <c r="N142" s="26"/>
      <c r="O142" s="26"/>
      <c r="P142" s="26"/>
      <c r="Q142" s="26"/>
      <c r="R142" s="26"/>
      <c r="S142" s="26"/>
      <c r="T142" s="26"/>
      <c r="U142" s="26"/>
      <c r="V142" s="26"/>
      <c r="W142" s="26"/>
      <c r="X142" s="26"/>
      <c r="Y142" s="26"/>
      <c r="Z142" s="26"/>
    </row>
    <row r="143" spans="1:26" x14ac:dyDescent="0.2">
      <c r="A143" s="26"/>
      <c r="B143" s="30"/>
      <c r="C143" s="30"/>
      <c r="D143" s="30"/>
      <c r="E143" s="26"/>
      <c r="F143" s="26"/>
      <c r="G143" s="26"/>
      <c r="H143" s="26"/>
      <c r="I143" s="111" t="s">
        <v>199</v>
      </c>
      <c r="J143" s="26"/>
      <c r="K143" s="26"/>
      <c r="L143" s="26"/>
      <c r="M143" s="26"/>
      <c r="N143" s="26"/>
      <c r="O143" s="26"/>
      <c r="P143" s="26"/>
      <c r="Q143" s="26"/>
      <c r="R143" s="26"/>
      <c r="S143" s="26"/>
      <c r="T143" s="26"/>
      <c r="U143" s="26"/>
      <c r="V143" s="26"/>
      <c r="W143" s="26"/>
      <c r="X143" s="26"/>
      <c r="Y143" s="26"/>
      <c r="Z143" s="26"/>
    </row>
    <row r="144" spans="1:26" x14ac:dyDescent="0.2">
      <c r="A144" s="26"/>
      <c r="B144" s="30"/>
      <c r="C144" s="30"/>
      <c r="D144" s="30"/>
      <c r="E144" s="26"/>
      <c r="F144" s="26"/>
      <c r="G144" s="26"/>
      <c r="H144" s="26"/>
      <c r="I144" s="111" t="s">
        <v>211</v>
      </c>
      <c r="J144" s="26"/>
      <c r="K144" s="26"/>
      <c r="L144" s="26"/>
      <c r="M144" s="26"/>
      <c r="N144" s="26"/>
      <c r="O144" s="26"/>
      <c r="P144" s="26"/>
      <c r="Q144" s="26"/>
      <c r="R144" s="26"/>
      <c r="S144" s="26"/>
      <c r="T144" s="26"/>
      <c r="U144" s="26"/>
      <c r="V144" s="26"/>
      <c r="W144" s="26"/>
      <c r="X144" s="26"/>
      <c r="Y144" s="26"/>
      <c r="Z144" s="26"/>
    </row>
    <row r="145" spans="1:26" x14ac:dyDescent="0.2">
      <c r="A145" s="26"/>
      <c r="B145" s="30"/>
      <c r="C145" s="30"/>
      <c r="D145" s="30"/>
      <c r="E145" s="26"/>
      <c r="F145" s="26"/>
      <c r="G145" s="26"/>
      <c r="H145" s="26"/>
      <c r="I145" s="111" t="s">
        <v>212</v>
      </c>
      <c r="J145" s="26"/>
      <c r="K145" s="26"/>
      <c r="L145" s="26"/>
      <c r="M145" s="26"/>
      <c r="N145" s="26"/>
      <c r="O145" s="26"/>
      <c r="P145" s="26"/>
      <c r="Q145" s="26"/>
      <c r="R145" s="26"/>
      <c r="S145" s="26"/>
      <c r="T145" s="26"/>
      <c r="U145" s="26"/>
      <c r="V145" s="26"/>
      <c r="W145" s="26"/>
      <c r="X145" s="26"/>
      <c r="Y145" s="26"/>
      <c r="Z145" s="26"/>
    </row>
    <row r="146" spans="1:26" x14ac:dyDescent="0.2">
      <c r="A146" s="26"/>
      <c r="B146" s="30"/>
      <c r="C146" s="30"/>
      <c r="D146" s="30"/>
      <c r="E146" s="26"/>
      <c r="F146" s="26"/>
      <c r="G146" s="26"/>
      <c r="H146" s="26"/>
      <c r="I146" s="116"/>
      <c r="J146" s="26"/>
      <c r="K146" s="26"/>
      <c r="L146" s="26"/>
      <c r="M146" s="26"/>
      <c r="N146" s="26"/>
      <c r="O146" s="26"/>
      <c r="P146" s="26"/>
      <c r="Q146" s="26"/>
      <c r="R146" s="26"/>
      <c r="S146" s="26"/>
      <c r="T146" s="26"/>
      <c r="U146" s="26"/>
      <c r="V146" s="26"/>
      <c r="W146" s="26"/>
      <c r="X146" s="26"/>
      <c r="Y146" s="26"/>
      <c r="Z146" s="26"/>
    </row>
    <row r="147" spans="1:26" x14ac:dyDescent="0.2">
      <c r="A147" s="26"/>
      <c r="B147" s="30"/>
      <c r="C147" s="30"/>
      <c r="D147" s="30"/>
      <c r="E147" s="26"/>
      <c r="F147" s="26"/>
      <c r="G147" s="26"/>
      <c r="H147" s="26"/>
      <c r="I147" s="111"/>
      <c r="J147" s="26"/>
      <c r="K147" s="26"/>
      <c r="L147" s="26"/>
      <c r="M147" s="26"/>
      <c r="N147" s="26"/>
      <c r="O147" s="26"/>
      <c r="P147" s="26"/>
      <c r="Q147" s="26"/>
      <c r="R147" s="26"/>
      <c r="S147" s="26"/>
      <c r="T147" s="26"/>
      <c r="U147" s="26"/>
      <c r="V147" s="26"/>
      <c r="W147" s="26"/>
      <c r="X147" s="26"/>
      <c r="Y147" s="26"/>
      <c r="Z147" s="26"/>
    </row>
    <row r="148" spans="1:26" x14ac:dyDescent="0.2">
      <c r="A148" s="26"/>
      <c r="B148" s="30"/>
      <c r="C148" s="30"/>
      <c r="D148" s="30"/>
      <c r="E148" s="26"/>
      <c r="F148" s="26"/>
      <c r="G148" s="26"/>
      <c r="H148" s="26"/>
      <c r="I148" s="115" t="s">
        <v>214</v>
      </c>
      <c r="J148" s="26"/>
      <c r="K148" s="26"/>
      <c r="L148" s="26"/>
      <c r="M148" s="26"/>
      <c r="N148" s="26"/>
      <c r="O148" s="26"/>
      <c r="P148" s="26"/>
      <c r="Q148" s="26"/>
      <c r="R148" s="26"/>
      <c r="S148" s="26"/>
      <c r="T148" s="26"/>
      <c r="U148" s="26"/>
      <c r="V148" s="26"/>
      <c r="W148" s="26"/>
      <c r="X148" s="26"/>
      <c r="Y148" s="26"/>
      <c r="Z148" s="26"/>
    </row>
    <row r="149" spans="1:26" x14ac:dyDescent="0.2">
      <c r="A149" s="26"/>
      <c r="B149" s="30"/>
      <c r="C149" s="30"/>
      <c r="D149" s="30"/>
      <c r="E149" s="26"/>
      <c r="F149" s="26"/>
      <c r="G149" s="26"/>
      <c r="H149" s="26"/>
      <c r="I149" s="116" t="s">
        <v>215</v>
      </c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  <c r="V149" s="26"/>
      <c r="W149" s="26"/>
      <c r="X149" s="26"/>
      <c r="Y149" s="26"/>
      <c r="Z149" s="26"/>
    </row>
    <row r="150" spans="1:26" x14ac:dyDescent="0.2">
      <c r="A150" s="26"/>
      <c r="B150" s="30"/>
      <c r="C150" s="30"/>
      <c r="D150" s="30"/>
      <c r="E150" s="26"/>
      <c r="F150" s="26"/>
      <c r="G150" s="26"/>
      <c r="H150" s="26"/>
      <c r="I150" s="111"/>
      <c r="J150" s="26"/>
      <c r="K150" s="26"/>
      <c r="L150" s="26"/>
      <c r="M150" s="26"/>
      <c r="N150" s="26"/>
      <c r="O150" s="26"/>
      <c r="P150" s="26"/>
      <c r="Q150" s="26"/>
      <c r="R150" s="26"/>
      <c r="S150" s="26"/>
      <c r="T150" s="26"/>
      <c r="U150" s="26"/>
      <c r="V150" s="26"/>
      <c r="W150" s="26"/>
      <c r="X150" s="26"/>
      <c r="Y150" s="26"/>
      <c r="Z150" s="26"/>
    </row>
    <row r="151" spans="1:26" x14ac:dyDescent="0.2">
      <c r="A151" s="26"/>
      <c r="B151" s="30"/>
      <c r="C151" s="30"/>
      <c r="D151" s="30"/>
      <c r="E151" s="26"/>
      <c r="F151" s="26"/>
      <c r="G151" s="26"/>
      <c r="H151" s="26"/>
      <c r="I151" s="115" t="s">
        <v>216</v>
      </c>
      <c r="J151" s="26"/>
      <c r="K151" s="26"/>
      <c r="L151" s="26"/>
      <c r="M151" s="26"/>
      <c r="N151" s="26"/>
      <c r="O151" s="26"/>
      <c r="P151" s="26"/>
      <c r="Q151" s="26"/>
      <c r="R151" s="26"/>
      <c r="S151" s="26"/>
      <c r="T151" s="26"/>
      <c r="U151" s="26"/>
      <c r="V151" s="26"/>
      <c r="W151" s="26"/>
      <c r="X151" s="26"/>
      <c r="Y151" s="26"/>
      <c r="Z151" s="26"/>
    </row>
    <row r="152" spans="1:26" x14ac:dyDescent="0.2">
      <c r="A152" s="26"/>
      <c r="B152" s="30"/>
      <c r="C152" s="30"/>
      <c r="D152" s="30"/>
      <c r="E152" s="26"/>
      <c r="F152" s="26"/>
      <c r="G152" s="26"/>
      <c r="H152" s="26"/>
      <c r="I152" s="111" t="s">
        <v>217</v>
      </c>
      <c r="J152" s="26"/>
      <c r="K152" s="26"/>
      <c r="L152" s="26"/>
      <c r="M152" s="26"/>
      <c r="N152" s="26"/>
      <c r="O152" s="26"/>
      <c r="P152" s="26"/>
      <c r="Q152" s="26"/>
      <c r="R152" s="26"/>
      <c r="S152" s="26"/>
      <c r="T152" s="26"/>
      <c r="U152" s="26"/>
      <c r="V152" s="26"/>
      <c r="W152" s="26"/>
      <c r="X152" s="26"/>
      <c r="Y152" s="26"/>
      <c r="Z152" s="26"/>
    </row>
    <row r="153" spans="1:26" x14ac:dyDescent="0.2">
      <c r="A153" s="26"/>
      <c r="B153" s="30"/>
      <c r="C153" s="30"/>
      <c r="D153" s="30"/>
      <c r="E153" s="26"/>
      <c r="F153" s="26"/>
      <c r="G153" s="26"/>
      <c r="H153" s="26"/>
      <c r="I153" s="111" t="s">
        <v>218</v>
      </c>
      <c r="J153" s="26"/>
      <c r="K153" s="26"/>
      <c r="L153" s="26"/>
      <c r="M153" s="26"/>
      <c r="N153" s="26"/>
      <c r="O153" s="26"/>
      <c r="P153" s="26"/>
      <c r="Q153" s="26"/>
      <c r="R153" s="26"/>
      <c r="S153" s="26"/>
      <c r="T153" s="26"/>
      <c r="U153" s="26"/>
      <c r="V153" s="26"/>
      <c r="W153" s="26"/>
      <c r="X153" s="26"/>
      <c r="Y153" s="26"/>
      <c r="Z153" s="26"/>
    </row>
    <row r="154" spans="1:26" x14ac:dyDescent="0.2">
      <c r="A154" s="26"/>
      <c r="B154" s="30"/>
      <c r="C154" s="30"/>
      <c r="D154" s="30"/>
      <c r="E154" s="26"/>
      <c r="F154" s="26"/>
      <c r="G154" s="26"/>
      <c r="H154" s="26"/>
      <c r="I154" s="111" t="s">
        <v>219</v>
      </c>
      <c r="J154" s="26"/>
      <c r="K154" s="26"/>
      <c r="L154" s="26"/>
      <c r="M154" s="26"/>
      <c r="N154" s="26"/>
      <c r="O154" s="26"/>
      <c r="P154" s="26"/>
      <c r="Q154" s="26"/>
      <c r="R154" s="26"/>
      <c r="S154" s="26"/>
      <c r="T154" s="26"/>
      <c r="U154" s="26"/>
      <c r="V154" s="26"/>
      <c r="W154" s="26"/>
      <c r="X154" s="26"/>
      <c r="Y154" s="26"/>
      <c r="Z154" s="26"/>
    </row>
    <row r="155" spans="1:26" x14ac:dyDescent="0.2">
      <c r="A155" s="26"/>
      <c r="B155" s="30"/>
      <c r="C155" s="30"/>
      <c r="D155" s="30"/>
      <c r="E155" s="26"/>
      <c r="F155" s="26"/>
      <c r="G155" s="26"/>
      <c r="H155" s="26"/>
      <c r="I155" s="111" t="s">
        <v>220</v>
      </c>
      <c r="J155" s="26"/>
      <c r="K155" s="26"/>
      <c r="L155" s="26"/>
      <c r="M155" s="26"/>
      <c r="N155" s="26"/>
      <c r="O155" s="26"/>
      <c r="P155" s="26"/>
      <c r="Q155" s="26"/>
      <c r="R155" s="26"/>
      <c r="S155" s="26"/>
      <c r="T155" s="26"/>
      <c r="U155" s="26"/>
      <c r="V155" s="26"/>
      <c r="W155" s="26"/>
      <c r="X155" s="26"/>
      <c r="Y155" s="26"/>
      <c r="Z155" s="26"/>
    </row>
    <row r="156" spans="1:26" x14ac:dyDescent="0.2">
      <c r="A156" s="26"/>
      <c r="B156" s="30"/>
      <c r="C156" s="30"/>
      <c r="D156" s="30"/>
      <c r="E156" s="26"/>
      <c r="F156" s="26"/>
      <c r="G156" s="26"/>
      <c r="H156" s="26"/>
      <c r="I156" s="111" t="s">
        <v>221</v>
      </c>
      <c r="J156" s="26"/>
      <c r="K156" s="26"/>
      <c r="L156" s="26"/>
      <c r="M156" s="26"/>
      <c r="N156" s="26"/>
      <c r="O156" s="26"/>
      <c r="P156" s="26"/>
      <c r="Q156" s="26"/>
      <c r="R156" s="26"/>
      <c r="S156" s="26"/>
      <c r="T156" s="26"/>
      <c r="U156" s="26"/>
      <c r="V156" s="26"/>
      <c r="W156" s="26"/>
      <c r="X156" s="26"/>
      <c r="Y156" s="26"/>
      <c r="Z156" s="26"/>
    </row>
    <row r="157" spans="1:26" x14ac:dyDescent="0.2">
      <c r="A157" s="26"/>
      <c r="B157" s="30"/>
      <c r="C157" s="30"/>
      <c r="D157" s="30"/>
      <c r="E157" s="26"/>
      <c r="F157" s="26"/>
      <c r="G157" s="26"/>
      <c r="H157" s="26"/>
      <c r="I157" s="111" t="s">
        <v>222</v>
      </c>
      <c r="J157" s="26"/>
      <c r="K157" s="26"/>
      <c r="L157" s="26"/>
      <c r="M157" s="26"/>
      <c r="N157" s="26"/>
      <c r="O157" s="26"/>
      <c r="P157" s="26"/>
      <c r="Q157" s="26"/>
      <c r="R157" s="26"/>
      <c r="S157" s="26"/>
      <c r="T157" s="26"/>
      <c r="U157" s="26"/>
      <c r="V157" s="26"/>
      <c r="W157" s="26"/>
      <c r="X157" s="26"/>
      <c r="Y157" s="26"/>
      <c r="Z157" s="26"/>
    </row>
    <row r="158" spans="1:26" x14ac:dyDescent="0.2">
      <c r="A158" s="26"/>
      <c r="B158" s="30"/>
      <c r="C158" s="30"/>
      <c r="D158" s="30"/>
      <c r="E158" s="26"/>
      <c r="F158" s="26"/>
      <c r="G158" s="26"/>
      <c r="H158" s="26"/>
      <c r="I158" s="111"/>
      <c r="J158" s="26"/>
      <c r="K158" s="26"/>
      <c r="L158" s="26"/>
      <c r="M158" s="26"/>
      <c r="N158" s="26"/>
      <c r="O158" s="26"/>
      <c r="P158" s="26"/>
      <c r="Q158" s="26"/>
      <c r="R158" s="26"/>
      <c r="S158" s="26"/>
      <c r="T158" s="26"/>
      <c r="U158" s="26"/>
      <c r="V158" s="26"/>
      <c r="W158" s="26"/>
      <c r="X158" s="26"/>
      <c r="Y158" s="26"/>
      <c r="Z158" s="26"/>
    </row>
    <row r="159" spans="1:26" x14ac:dyDescent="0.2">
      <c r="A159" s="26"/>
      <c r="B159" s="30"/>
      <c r="C159" s="30"/>
      <c r="D159" s="30"/>
      <c r="E159" s="26"/>
      <c r="F159" s="26"/>
      <c r="G159" s="26"/>
      <c r="H159" s="26"/>
      <c r="I159" s="111"/>
      <c r="J159" s="26"/>
      <c r="K159" s="26"/>
      <c r="L159" s="26"/>
      <c r="M159" s="26"/>
      <c r="N159" s="26"/>
      <c r="O159" s="26"/>
      <c r="P159" s="26"/>
      <c r="Q159" s="26"/>
      <c r="R159" s="26"/>
      <c r="S159" s="26"/>
      <c r="T159" s="26"/>
      <c r="U159" s="26"/>
      <c r="V159" s="26"/>
      <c r="W159" s="26"/>
      <c r="X159" s="26"/>
      <c r="Y159" s="26"/>
      <c r="Z159" s="26"/>
    </row>
    <row r="160" spans="1:26" x14ac:dyDescent="0.2">
      <c r="A160" s="26"/>
      <c r="B160" s="30"/>
      <c r="C160" s="30"/>
      <c r="D160" s="30"/>
      <c r="E160" s="26"/>
      <c r="F160" s="26"/>
      <c r="G160" s="26"/>
      <c r="H160" s="26"/>
      <c r="I160" s="111"/>
      <c r="J160" s="26"/>
      <c r="K160" s="26"/>
      <c r="L160" s="26"/>
      <c r="M160" s="26"/>
      <c r="N160" s="26"/>
      <c r="O160" s="26"/>
      <c r="P160" s="26"/>
      <c r="Q160" s="26"/>
      <c r="R160" s="26"/>
      <c r="S160" s="26"/>
      <c r="T160" s="26"/>
      <c r="U160" s="26"/>
      <c r="V160" s="26"/>
      <c r="W160" s="26"/>
      <c r="X160" s="26"/>
      <c r="Y160" s="26"/>
      <c r="Z160" s="26"/>
    </row>
    <row r="161" spans="1:26" x14ac:dyDescent="0.2">
      <c r="A161" s="26"/>
      <c r="B161" s="30"/>
      <c r="C161" s="30"/>
      <c r="D161" s="30"/>
      <c r="E161" s="26"/>
      <c r="F161" s="26"/>
      <c r="G161" s="26"/>
      <c r="H161" s="26"/>
      <c r="I161" s="111" t="s">
        <v>154</v>
      </c>
      <c r="J161" s="26"/>
      <c r="K161" s="26"/>
      <c r="L161" s="26"/>
      <c r="M161" s="26"/>
      <c r="N161" s="26"/>
      <c r="O161" s="26"/>
      <c r="P161" s="26"/>
      <c r="Q161" s="26"/>
      <c r="R161" s="26"/>
      <c r="S161" s="26"/>
      <c r="T161" s="26"/>
      <c r="U161" s="26"/>
      <c r="V161" s="26"/>
      <c r="W161" s="26"/>
      <c r="X161" s="26"/>
      <c r="Y161" s="26"/>
      <c r="Z161" s="26"/>
    </row>
    <row r="162" spans="1:26" x14ac:dyDescent="0.2">
      <c r="A162" s="26"/>
      <c r="B162" s="30"/>
      <c r="C162" s="30"/>
      <c r="D162" s="30"/>
      <c r="E162" s="26"/>
      <c r="F162" s="26"/>
      <c r="G162" s="26"/>
      <c r="H162" s="26"/>
      <c r="I162" s="111" t="s">
        <v>157</v>
      </c>
      <c r="J162" s="26"/>
      <c r="K162" s="26"/>
      <c r="L162" s="26"/>
      <c r="M162" s="26"/>
      <c r="N162" s="26"/>
      <c r="O162" s="26"/>
      <c r="P162" s="26"/>
      <c r="Q162" s="26"/>
      <c r="R162" s="26"/>
      <c r="S162" s="26"/>
      <c r="T162" s="26"/>
      <c r="U162" s="26"/>
      <c r="V162" s="26"/>
      <c r="W162" s="26"/>
      <c r="X162" s="26"/>
      <c r="Y162" s="26"/>
      <c r="Z162" s="26"/>
    </row>
    <row r="163" spans="1:26" x14ac:dyDescent="0.2">
      <c r="A163" s="26"/>
      <c r="B163" s="30"/>
      <c r="C163" s="30"/>
      <c r="D163" s="30"/>
      <c r="E163" s="26"/>
      <c r="F163" s="26"/>
      <c r="G163" s="26"/>
      <c r="H163" s="26"/>
      <c r="I163" s="111" t="s">
        <v>223</v>
      </c>
      <c r="J163" s="26"/>
      <c r="K163" s="26"/>
      <c r="L163" s="26"/>
      <c r="M163" s="26"/>
      <c r="N163" s="26"/>
      <c r="O163" s="26"/>
      <c r="P163" s="26"/>
      <c r="Q163" s="26"/>
      <c r="R163" s="26"/>
      <c r="S163" s="26"/>
      <c r="T163" s="26"/>
      <c r="U163" s="26"/>
      <c r="V163" s="26"/>
      <c r="W163" s="26"/>
      <c r="X163" s="26"/>
      <c r="Y163" s="26"/>
      <c r="Z163" s="26"/>
    </row>
    <row r="164" spans="1:26" x14ac:dyDescent="0.2">
      <c r="A164" s="26"/>
      <c r="B164" s="30"/>
      <c r="C164" s="30"/>
      <c r="D164" s="30"/>
      <c r="E164" s="26"/>
      <c r="F164" s="26"/>
      <c r="G164" s="26"/>
      <c r="H164" s="26"/>
      <c r="I164" s="111" t="s">
        <v>224</v>
      </c>
      <c r="J164" s="26"/>
      <c r="K164" s="26"/>
      <c r="L164" s="26"/>
      <c r="M164" s="26"/>
      <c r="N164" s="26"/>
      <c r="O164" s="26"/>
      <c r="P164" s="26"/>
      <c r="Q164" s="26"/>
      <c r="R164" s="26"/>
      <c r="S164" s="26"/>
      <c r="T164" s="26"/>
      <c r="U164" s="26"/>
      <c r="V164" s="26"/>
      <c r="W164" s="26"/>
      <c r="X164" s="26"/>
      <c r="Y164" s="26"/>
      <c r="Z164" s="26"/>
    </row>
    <row r="165" spans="1:26" x14ac:dyDescent="0.2">
      <c r="A165" s="26"/>
      <c r="B165" s="30"/>
      <c r="C165" s="30"/>
      <c r="D165" s="30"/>
      <c r="E165" s="26"/>
      <c r="F165" s="26"/>
      <c r="G165" s="26"/>
      <c r="H165" s="26"/>
      <c r="I165" s="111"/>
      <c r="J165" s="26"/>
      <c r="K165" s="26"/>
      <c r="L165" s="26"/>
      <c r="M165" s="26"/>
      <c r="N165" s="26"/>
      <c r="O165" s="26"/>
      <c r="P165" s="26"/>
      <c r="Q165" s="26"/>
      <c r="R165" s="26"/>
      <c r="S165" s="26"/>
      <c r="T165" s="26"/>
      <c r="U165" s="26"/>
      <c r="V165" s="26"/>
      <c r="W165" s="26"/>
      <c r="X165" s="26"/>
      <c r="Y165" s="26"/>
      <c r="Z165" s="26"/>
    </row>
    <row r="166" spans="1:26" x14ac:dyDescent="0.2">
      <c r="A166" s="26"/>
      <c r="B166" s="30"/>
      <c r="C166" s="30"/>
      <c r="D166" s="30"/>
      <c r="E166" s="26"/>
      <c r="F166" s="26"/>
      <c r="G166" s="26"/>
      <c r="H166" s="26"/>
      <c r="I166" s="111"/>
      <c r="J166" s="26"/>
      <c r="K166" s="26"/>
      <c r="L166" s="26"/>
      <c r="M166" s="26"/>
      <c r="N166" s="26"/>
      <c r="O166" s="26"/>
      <c r="P166" s="26"/>
      <c r="Q166" s="26"/>
      <c r="R166" s="26"/>
      <c r="S166" s="26"/>
      <c r="T166" s="26"/>
      <c r="U166" s="26"/>
      <c r="V166" s="26"/>
      <c r="W166" s="26"/>
      <c r="X166" s="26"/>
      <c r="Y166" s="26"/>
      <c r="Z166" s="26"/>
    </row>
    <row r="167" spans="1:26" x14ac:dyDescent="0.2">
      <c r="A167" s="26"/>
      <c r="B167" s="30"/>
      <c r="C167" s="30"/>
      <c r="D167" s="30"/>
      <c r="E167" s="26"/>
      <c r="F167" s="26"/>
      <c r="G167" s="26"/>
      <c r="H167" s="26"/>
      <c r="I167" s="111"/>
      <c r="J167" s="26"/>
      <c r="K167" s="26"/>
      <c r="L167" s="26"/>
      <c r="M167" s="26"/>
      <c r="N167" s="26"/>
      <c r="O167" s="26"/>
      <c r="P167" s="26"/>
      <c r="Q167" s="26"/>
      <c r="R167" s="26"/>
      <c r="S167" s="26"/>
      <c r="T167" s="26"/>
      <c r="U167" s="26"/>
      <c r="V167" s="26"/>
      <c r="W167" s="26"/>
      <c r="X167" s="26"/>
      <c r="Y167" s="26"/>
      <c r="Z167" s="26"/>
    </row>
    <row r="168" spans="1:26" x14ac:dyDescent="0.2">
      <c r="A168" s="26"/>
      <c r="B168" s="30"/>
      <c r="C168" s="30"/>
      <c r="D168" s="30"/>
      <c r="E168" s="26"/>
      <c r="F168" s="26"/>
      <c r="G168" s="26"/>
      <c r="H168" s="26"/>
      <c r="I168" s="111"/>
      <c r="J168" s="26"/>
      <c r="K168" s="26"/>
      <c r="L168" s="26"/>
      <c r="M168" s="26"/>
      <c r="N168" s="26"/>
      <c r="O168" s="26"/>
      <c r="P168" s="26"/>
      <c r="Q168" s="26"/>
      <c r="R168" s="26"/>
      <c r="S168" s="26"/>
      <c r="T168" s="26"/>
      <c r="U168" s="26"/>
      <c r="V168" s="26"/>
      <c r="W168" s="26"/>
      <c r="X168" s="26"/>
      <c r="Y168" s="26"/>
      <c r="Z168" s="26"/>
    </row>
    <row r="169" spans="1:26" x14ac:dyDescent="0.2">
      <c r="A169" s="26"/>
      <c r="B169" s="30"/>
      <c r="C169" s="30"/>
      <c r="D169" s="30"/>
      <c r="E169" s="26"/>
      <c r="F169" s="26"/>
      <c r="G169" s="26"/>
      <c r="H169" s="26"/>
      <c r="I169" s="111"/>
      <c r="J169" s="26"/>
      <c r="K169" s="26"/>
      <c r="L169" s="26"/>
      <c r="M169" s="26"/>
      <c r="N169" s="26"/>
      <c r="O169" s="26"/>
      <c r="P169" s="26"/>
      <c r="Q169" s="26"/>
      <c r="R169" s="26"/>
      <c r="S169" s="26"/>
      <c r="T169" s="26"/>
      <c r="U169" s="26"/>
      <c r="V169" s="26"/>
      <c r="W169" s="26"/>
      <c r="X169" s="26"/>
      <c r="Y169" s="26"/>
      <c r="Z169" s="26"/>
    </row>
    <row r="170" spans="1:26" x14ac:dyDescent="0.2">
      <c r="A170" s="26"/>
      <c r="B170" s="30"/>
      <c r="C170" s="30"/>
      <c r="D170" s="30"/>
      <c r="E170" s="26"/>
      <c r="F170" s="26"/>
      <c r="G170" s="26"/>
      <c r="H170" s="26"/>
      <c r="I170" s="111"/>
      <c r="J170" s="26"/>
      <c r="K170" s="26"/>
      <c r="L170" s="26"/>
      <c r="M170" s="26"/>
      <c r="N170" s="26"/>
      <c r="O170" s="26"/>
      <c r="P170" s="26"/>
      <c r="Q170" s="26"/>
      <c r="R170" s="26"/>
      <c r="S170" s="26"/>
      <c r="T170" s="26"/>
      <c r="U170" s="26"/>
      <c r="V170" s="26"/>
      <c r="W170" s="26"/>
      <c r="X170" s="26"/>
      <c r="Y170" s="26"/>
      <c r="Z170" s="26"/>
    </row>
    <row r="171" spans="1:26" x14ac:dyDescent="0.2">
      <c r="A171" s="26"/>
      <c r="B171" s="30"/>
      <c r="C171" s="30"/>
      <c r="D171" s="30"/>
      <c r="E171" s="26"/>
      <c r="F171" s="26"/>
      <c r="G171" s="26"/>
      <c r="H171" s="26"/>
      <c r="I171" s="111"/>
      <c r="J171" s="26"/>
      <c r="K171" s="26"/>
      <c r="L171" s="26"/>
      <c r="M171" s="26"/>
      <c r="N171" s="26"/>
      <c r="O171" s="26"/>
      <c r="P171" s="26"/>
      <c r="Q171" s="26"/>
      <c r="R171" s="26"/>
      <c r="S171" s="26"/>
      <c r="T171" s="26"/>
      <c r="U171" s="26"/>
      <c r="V171" s="26"/>
      <c r="W171" s="26"/>
      <c r="X171" s="26"/>
      <c r="Y171" s="26"/>
      <c r="Z171" s="26"/>
    </row>
    <row r="172" spans="1:26" x14ac:dyDescent="0.2">
      <c r="A172" s="26"/>
      <c r="B172" s="30"/>
      <c r="C172" s="30"/>
      <c r="D172" s="30"/>
      <c r="E172" s="26"/>
      <c r="F172" s="26"/>
      <c r="G172" s="26"/>
      <c r="H172" s="26"/>
      <c r="I172" s="111"/>
      <c r="J172" s="26"/>
      <c r="K172" s="26"/>
      <c r="L172" s="26"/>
      <c r="M172" s="26"/>
      <c r="N172" s="26"/>
      <c r="O172" s="26"/>
      <c r="P172" s="26"/>
      <c r="Q172" s="26"/>
      <c r="R172" s="26"/>
      <c r="S172" s="26"/>
      <c r="T172" s="26"/>
      <c r="U172" s="26"/>
      <c r="V172" s="26"/>
      <c r="W172" s="26"/>
      <c r="X172" s="26"/>
      <c r="Y172" s="26"/>
      <c r="Z172" s="26"/>
    </row>
    <row r="173" spans="1:26" x14ac:dyDescent="0.2">
      <c r="A173" s="26"/>
      <c r="B173" s="30"/>
      <c r="C173" s="30"/>
      <c r="D173" s="30"/>
      <c r="E173" s="26"/>
      <c r="F173" s="26"/>
      <c r="G173" s="26"/>
      <c r="H173" s="26"/>
      <c r="I173" s="111"/>
      <c r="J173" s="26"/>
      <c r="K173" s="26"/>
      <c r="L173" s="26"/>
      <c r="M173" s="26"/>
      <c r="N173" s="26"/>
      <c r="O173" s="26"/>
      <c r="P173" s="26"/>
      <c r="Q173" s="26"/>
      <c r="R173" s="26"/>
      <c r="S173" s="26"/>
      <c r="T173" s="26"/>
      <c r="U173" s="26"/>
      <c r="V173" s="26"/>
      <c r="W173" s="26"/>
      <c r="X173" s="26"/>
      <c r="Y173" s="26"/>
      <c r="Z173" s="26"/>
    </row>
    <row r="174" spans="1:26" x14ac:dyDescent="0.2">
      <c r="A174" s="26"/>
      <c r="B174" s="30"/>
      <c r="C174" s="30"/>
      <c r="D174" s="30"/>
      <c r="E174" s="26"/>
      <c r="F174" s="26"/>
      <c r="G174" s="26"/>
      <c r="H174" s="26"/>
      <c r="I174" s="111"/>
      <c r="J174" s="26"/>
      <c r="K174" s="26"/>
      <c r="L174" s="26"/>
      <c r="M174" s="26"/>
      <c r="N174" s="26"/>
      <c r="O174" s="26"/>
      <c r="P174" s="26"/>
      <c r="Q174" s="26"/>
      <c r="R174" s="26"/>
      <c r="S174" s="26"/>
      <c r="T174" s="26"/>
      <c r="U174" s="26"/>
      <c r="V174" s="26"/>
      <c r="W174" s="26"/>
      <c r="X174" s="26"/>
      <c r="Y174" s="26"/>
      <c r="Z174" s="26"/>
    </row>
    <row r="175" spans="1:26" x14ac:dyDescent="0.2">
      <c r="A175" s="26"/>
      <c r="B175" s="30"/>
      <c r="C175" s="30"/>
      <c r="D175" s="30"/>
      <c r="E175" s="26"/>
      <c r="F175" s="26"/>
      <c r="G175" s="26"/>
      <c r="H175" s="26"/>
      <c r="I175" s="111"/>
      <c r="J175" s="26"/>
      <c r="K175" s="26"/>
      <c r="L175" s="26"/>
      <c r="M175" s="26"/>
      <c r="N175" s="26"/>
      <c r="O175" s="26"/>
      <c r="P175" s="26"/>
      <c r="Q175" s="26"/>
      <c r="R175" s="26"/>
      <c r="S175" s="26"/>
      <c r="T175" s="26"/>
      <c r="U175" s="26"/>
      <c r="V175" s="26"/>
      <c r="W175" s="26"/>
      <c r="X175" s="26"/>
      <c r="Y175" s="26"/>
      <c r="Z175" s="26"/>
    </row>
    <row r="176" spans="1:26" x14ac:dyDescent="0.2">
      <c r="A176" s="26"/>
      <c r="B176" s="30"/>
      <c r="C176" s="30"/>
      <c r="D176" s="30"/>
      <c r="E176" s="26"/>
      <c r="F176" s="26"/>
      <c r="G176" s="26"/>
      <c r="H176" s="26"/>
      <c r="I176" s="111"/>
      <c r="J176" s="26"/>
      <c r="K176" s="26"/>
      <c r="L176" s="26"/>
      <c r="M176" s="26"/>
      <c r="N176" s="26"/>
      <c r="O176" s="26"/>
      <c r="P176" s="26"/>
      <c r="Q176" s="26"/>
      <c r="R176" s="26"/>
      <c r="S176" s="26"/>
      <c r="T176" s="26"/>
      <c r="U176" s="26"/>
      <c r="V176" s="26"/>
      <c r="W176" s="26"/>
      <c r="X176" s="26"/>
      <c r="Y176" s="26"/>
      <c r="Z176" s="26"/>
    </row>
    <row r="177" spans="1:26" x14ac:dyDescent="0.2">
      <c r="A177" s="26"/>
      <c r="B177" s="30"/>
      <c r="C177" s="30"/>
      <c r="D177" s="30"/>
      <c r="E177" s="26"/>
      <c r="F177" s="26"/>
      <c r="G177" s="26"/>
      <c r="H177" s="26"/>
      <c r="I177" s="111"/>
      <c r="J177" s="26"/>
      <c r="K177" s="26"/>
      <c r="L177" s="26"/>
      <c r="M177" s="26"/>
      <c r="N177" s="26"/>
      <c r="O177" s="26"/>
      <c r="P177" s="26"/>
      <c r="Q177" s="26"/>
      <c r="R177" s="26"/>
      <c r="S177" s="26"/>
      <c r="T177" s="26"/>
      <c r="U177" s="26"/>
      <c r="V177" s="26"/>
      <c r="W177" s="26"/>
      <c r="X177" s="26"/>
      <c r="Y177" s="26"/>
      <c r="Z177" s="26"/>
    </row>
    <row r="178" spans="1:26" x14ac:dyDescent="0.2">
      <c r="A178" s="26"/>
      <c r="B178" s="30"/>
      <c r="C178" s="30"/>
      <c r="D178" s="30"/>
      <c r="E178" s="26"/>
      <c r="F178" s="26"/>
      <c r="G178" s="26"/>
      <c r="H178" s="26"/>
      <c r="I178" s="111"/>
      <c r="J178" s="26"/>
      <c r="K178" s="26"/>
      <c r="L178" s="26"/>
      <c r="M178" s="26"/>
      <c r="N178" s="26"/>
      <c r="O178" s="26"/>
      <c r="P178" s="26"/>
      <c r="Q178" s="26"/>
      <c r="R178" s="26"/>
      <c r="S178" s="26"/>
      <c r="T178" s="26"/>
      <c r="U178" s="26"/>
      <c r="V178" s="26"/>
      <c r="W178" s="26"/>
      <c r="X178" s="26"/>
      <c r="Y178" s="26"/>
      <c r="Z178" s="26"/>
    </row>
    <row r="179" spans="1:26" x14ac:dyDescent="0.2">
      <c r="A179" s="26"/>
      <c r="B179" s="30"/>
      <c r="C179" s="30"/>
      <c r="D179" s="30"/>
      <c r="E179" s="26"/>
      <c r="F179" s="26"/>
      <c r="G179" s="26"/>
      <c r="H179" s="26"/>
      <c r="I179" s="111"/>
      <c r="J179" s="26"/>
      <c r="K179" s="26"/>
      <c r="L179" s="26"/>
      <c r="M179" s="26"/>
      <c r="N179" s="26"/>
      <c r="O179" s="26"/>
      <c r="P179" s="26"/>
      <c r="Q179" s="26"/>
      <c r="R179" s="26"/>
      <c r="S179" s="26"/>
      <c r="T179" s="26"/>
      <c r="U179" s="26"/>
      <c r="V179" s="26"/>
      <c r="W179" s="26"/>
      <c r="X179" s="26"/>
      <c r="Y179" s="26"/>
      <c r="Z179" s="26"/>
    </row>
    <row r="180" spans="1:26" x14ac:dyDescent="0.2">
      <c r="A180" s="26"/>
      <c r="B180" s="30"/>
      <c r="C180" s="30"/>
      <c r="D180" s="30"/>
      <c r="E180" s="26"/>
      <c r="F180" s="26"/>
      <c r="G180" s="26"/>
      <c r="H180" s="26"/>
      <c r="I180" s="111"/>
      <c r="J180" s="26"/>
      <c r="K180" s="26"/>
      <c r="L180" s="26"/>
      <c r="M180" s="26"/>
      <c r="N180" s="26"/>
      <c r="O180" s="26"/>
      <c r="P180" s="26"/>
      <c r="Q180" s="26"/>
      <c r="R180" s="26"/>
      <c r="S180" s="26"/>
      <c r="T180" s="26"/>
      <c r="U180" s="26"/>
      <c r="V180" s="26"/>
      <c r="W180" s="26"/>
      <c r="X180" s="26"/>
      <c r="Y180" s="26"/>
      <c r="Z180" s="26"/>
    </row>
    <row r="181" spans="1:26" x14ac:dyDescent="0.2">
      <c r="A181" s="26"/>
      <c r="B181" s="30"/>
      <c r="C181" s="30"/>
      <c r="D181" s="30"/>
      <c r="E181" s="26"/>
      <c r="F181" s="26"/>
      <c r="G181" s="26"/>
      <c r="H181" s="26"/>
      <c r="I181" s="111"/>
      <c r="J181" s="26"/>
      <c r="K181" s="26"/>
      <c r="L181" s="26"/>
      <c r="M181" s="26"/>
      <c r="N181" s="26"/>
      <c r="O181" s="26"/>
      <c r="P181" s="26"/>
      <c r="Q181" s="26"/>
      <c r="R181" s="26"/>
      <c r="S181" s="26"/>
      <c r="T181" s="26"/>
      <c r="U181" s="26"/>
      <c r="V181" s="26"/>
      <c r="W181" s="26"/>
      <c r="X181" s="26"/>
      <c r="Y181" s="26"/>
      <c r="Z181" s="26"/>
    </row>
    <row r="182" spans="1:26" x14ac:dyDescent="0.2">
      <c r="A182" s="26"/>
      <c r="B182" s="30"/>
      <c r="C182" s="30"/>
      <c r="D182" s="30"/>
      <c r="E182" s="26"/>
      <c r="F182" s="26"/>
      <c r="G182" s="26"/>
      <c r="H182" s="26"/>
      <c r="I182" s="111"/>
      <c r="J182" s="26"/>
      <c r="K182" s="26"/>
      <c r="L182" s="26"/>
      <c r="M182" s="26"/>
      <c r="N182" s="26"/>
      <c r="O182" s="26"/>
      <c r="P182" s="26"/>
      <c r="Q182" s="26"/>
      <c r="R182" s="26"/>
      <c r="S182" s="26"/>
      <c r="T182" s="26"/>
      <c r="U182" s="26"/>
      <c r="V182" s="26"/>
      <c r="W182" s="26"/>
      <c r="X182" s="26"/>
      <c r="Y182" s="26"/>
      <c r="Z182" s="26"/>
    </row>
    <row r="183" spans="1:26" x14ac:dyDescent="0.2">
      <c r="A183" s="26"/>
      <c r="B183" s="30"/>
      <c r="C183" s="30"/>
      <c r="D183" s="30"/>
      <c r="E183" s="26"/>
      <c r="F183" s="26"/>
      <c r="G183" s="26"/>
      <c r="H183" s="26"/>
      <c r="I183" s="111"/>
      <c r="J183" s="26"/>
      <c r="K183" s="26"/>
      <c r="L183" s="26"/>
      <c r="M183" s="26"/>
      <c r="N183" s="26"/>
      <c r="O183" s="26"/>
      <c r="P183" s="26"/>
      <c r="Q183" s="26"/>
      <c r="R183" s="26"/>
      <c r="S183" s="26"/>
      <c r="T183" s="26"/>
      <c r="U183" s="26"/>
      <c r="V183" s="26"/>
      <c r="W183" s="26"/>
      <c r="X183" s="26"/>
      <c r="Y183" s="26"/>
      <c r="Z183" s="26"/>
    </row>
    <row r="184" spans="1:26" x14ac:dyDescent="0.2">
      <c r="A184" s="26"/>
      <c r="B184" s="30"/>
      <c r="C184" s="30"/>
      <c r="D184" s="30"/>
      <c r="E184" s="26"/>
      <c r="F184" s="26"/>
      <c r="G184" s="26"/>
      <c r="H184" s="26"/>
      <c r="I184" s="111"/>
      <c r="J184" s="26"/>
      <c r="K184" s="26"/>
      <c r="L184" s="26"/>
      <c r="M184" s="26"/>
      <c r="N184" s="26"/>
      <c r="O184" s="26"/>
      <c r="P184" s="26"/>
      <c r="Q184" s="26"/>
      <c r="R184" s="26"/>
      <c r="S184" s="26"/>
      <c r="T184" s="26"/>
      <c r="U184" s="26"/>
      <c r="V184" s="26"/>
      <c r="W184" s="26"/>
      <c r="X184" s="26"/>
      <c r="Y184" s="26"/>
      <c r="Z184" s="26"/>
    </row>
    <row r="185" spans="1:26" x14ac:dyDescent="0.2">
      <c r="A185" s="26"/>
      <c r="B185" s="30"/>
      <c r="C185" s="30"/>
      <c r="D185" s="30"/>
      <c r="E185" s="26"/>
      <c r="F185" s="26"/>
      <c r="G185" s="26"/>
      <c r="H185" s="26"/>
      <c r="I185" s="111"/>
      <c r="J185" s="26"/>
      <c r="K185" s="26"/>
      <c r="L185" s="26"/>
      <c r="M185" s="26"/>
      <c r="N185" s="26"/>
      <c r="O185" s="26"/>
      <c r="P185" s="26"/>
      <c r="Q185" s="26"/>
      <c r="R185" s="26"/>
      <c r="S185" s="26"/>
      <c r="T185" s="26"/>
      <c r="U185" s="26"/>
      <c r="V185" s="26"/>
      <c r="W185" s="26"/>
      <c r="X185" s="26"/>
      <c r="Y185" s="26"/>
      <c r="Z185" s="26"/>
    </row>
    <row r="186" spans="1:26" x14ac:dyDescent="0.2">
      <c r="A186" s="26"/>
      <c r="B186" s="30"/>
      <c r="C186" s="30"/>
      <c r="D186" s="30"/>
      <c r="E186" s="26"/>
      <c r="F186" s="26"/>
      <c r="G186" s="26"/>
      <c r="H186" s="26"/>
      <c r="I186" s="111"/>
      <c r="J186" s="26"/>
      <c r="K186" s="26"/>
      <c r="L186" s="26"/>
      <c r="M186" s="26"/>
      <c r="N186" s="26"/>
      <c r="O186" s="26"/>
      <c r="P186" s="26"/>
      <c r="Q186" s="26"/>
      <c r="R186" s="26"/>
      <c r="S186" s="26"/>
      <c r="T186" s="26"/>
      <c r="U186" s="26"/>
      <c r="V186" s="26"/>
      <c r="W186" s="26"/>
      <c r="X186" s="26"/>
      <c r="Y186" s="26"/>
      <c r="Z186" s="26"/>
    </row>
    <row r="187" spans="1:26" x14ac:dyDescent="0.2">
      <c r="A187" s="26"/>
      <c r="B187" s="30"/>
      <c r="C187" s="30"/>
      <c r="D187" s="30"/>
      <c r="E187" s="26"/>
      <c r="F187" s="26"/>
      <c r="G187" s="26"/>
      <c r="H187" s="26"/>
      <c r="I187" s="111"/>
      <c r="J187" s="26"/>
      <c r="K187" s="26"/>
      <c r="L187" s="26"/>
      <c r="M187" s="26"/>
      <c r="N187" s="26"/>
      <c r="O187" s="26"/>
      <c r="P187" s="26"/>
      <c r="Q187" s="26"/>
      <c r="R187" s="26"/>
      <c r="S187" s="26"/>
      <c r="T187" s="26"/>
      <c r="U187" s="26"/>
      <c r="V187" s="26"/>
      <c r="W187" s="26"/>
      <c r="X187" s="26"/>
      <c r="Y187" s="26"/>
      <c r="Z187" s="26"/>
    </row>
    <row r="188" spans="1:26" x14ac:dyDescent="0.2">
      <c r="A188" s="26"/>
      <c r="B188" s="30"/>
      <c r="C188" s="30"/>
      <c r="D188" s="30"/>
      <c r="E188" s="26"/>
      <c r="F188" s="26"/>
      <c r="G188" s="26"/>
      <c r="H188" s="26"/>
      <c r="I188" s="111"/>
      <c r="J188" s="26"/>
      <c r="K188" s="26"/>
      <c r="L188" s="26"/>
      <c r="M188" s="26"/>
      <c r="N188" s="26"/>
      <c r="O188" s="26"/>
      <c r="P188" s="26"/>
      <c r="Q188" s="26"/>
      <c r="R188" s="26"/>
      <c r="S188" s="26"/>
      <c r="T188" s="26"/>
      <c r="U188" s="26"/>
      <c r="V188" s="26"/>
      <c r="W188" s="26"/>
      <c r="X188" s="26"/>
      <c r="Y188" s="26"/>
      <c r="Z188" s="26"/>
    </row>
    <row r="189" spans="1:26" x14ac:dyDescent="0.2">
      <c r="A189" s="26"/>
      <c r="B189" s="30"/>
      <c r="C189" s="30"/>
      <c r="D189" s="30"/>
      <c r="E189" s="26"/>
      <c r="F189" s="26"/>
      <c r="G189" s="26"/>
      <c r="H189" s="26"/>
      <c r="I189" s="111"/>
      <c r="J189" s="26"/>
      <c r="K189" s="26"/>
      <c r="L189" s="26"/>
      <c r="M189" s="26"/>
      <c r="N189" s="26"/>
      <c r="O189" s="26"/>
      <c r="P189" s="26"/>
      <c r="Q189" s="26"/>
      <c r="R189" s="26"/>
      <c r="S189" s="26"/>
      <c r="T189" s="26"/>
      <c r="U189" s="26"/>
      <c r="V189" s="26"/>
      <c r="W189" s="26"/>
      <c r="X189" s="26"/>
      <c r="Y189" s="26"/>
      <c r="Z189" s="26"/>
    </row>
    <row r="190" spans="1:26" x14ac:dyDescent="0.2">
      <c r="A190" s="26"/>
      <c r="B190" s="30"/>
      <c r="C190" s="30"/>
      <c r="D190" s="30"/>
      <c r="E190" s="26"/>
      <c r="F190" s="26"/>
      <c r="G190" s="26"/>
      <c r="H190" s="26"/>
      <c r="I190" s="111"/>
      <c r="J190" s="26"/>
      <c r="K190" s="26"/>
      <c r="L190" s="26"/>
      <c r="M190" s="26"/>
      <c r="N190" s="26"/>
      <c r="O190" s="26"/>
      <c r="P190" s="26"/>
      <c r="Q190" s="26"/>
      <c r="R190" s="26"/>
      <c r="S190" s="26"/>
      <c r="T190" s="26"/>
      <c r="U190" s="26"/>
      <c r="V190" s="26"/>
      <c r="W190" s="26"/>
      <c r="X190" s="26"/>
      <c r="Y190" s="26"/>
      <c r="Z190" s="26"/>
    </row>
    <row r="191" spans="1:26" x14ac:dyDescent="0.2">
      <c r="A191" s="26"/>
      <c r="B191" s="30"/>
      <c r="C191" s="30"/>
      <c r="D191" s="30"/>
      <c r="E191" s="26"/>
      <c r="F191" s="26"/>
      <c r="G191" s="26"/>
      <c r="H191" s="26"/>
      <c r="I191" s="111"/>
      <c r="J191" s="26"/>
      <c r="K191" s="26"/>
      <c r="L191" s="26"/>
      <c r="M191" s="26"/>
      <c r="N191" s="26"/>
      <c r="O191" s="26"/>
      <c r="P191" s="26"/>
      <c r="Q191" s="26"/>
      <c r="R191" s="26"/>
      <c r="S191" s="26"/>
      <c r="T191" s="26"/>
      <c r="U191" s="26"/>
      <c r="V191" s="26"/>
      <c r="W191" s="26"/>
      <c r="X191" s="26"/>
      <c r="Y191" s="26"/>
      <c r="Z191" s="26"/>
    </row>
    <row r="192" spans="1:26" x14ac:dyDescent="0.2">
      <c r="A192" s="26"/>
      <c r="B192" s="30"/>
      <c r="C192" s="30"/>
      <c r="D192" s="30"/>
      <c r="E192" s="26"/>
      <c r="F192" s="26"/>
      <c r="G192" s="26"/>
      <c r="H192" s="26"/>
      <c r="I192" s="111"/>
      <c r="J192" s="26"/>
      <c r="K192" s="26"/>
      <c r="L192" s="26"/>
      <c r="M192" s="26"/>
      <c r="N192" s="26"/>
      <c r="O192" s="26"/>
      <c r="P192" s="26"/>
      <c r="Q192" s="26"/>
      <c r="R192" s="26"/>
      <c r="S192" s="26"/>
      <c r="T192" s="26"/>
      <c r="U192" s="26"/>
      <c r="V192" s="26"/>
      <c r="W192" s="26"/>
      <c r="X192" s="26"/>
      <c r="Y192" s="26"/>
      <c r="Z192" s="26"/>
    </row>
    <row r="193" spans="1:26" x14ac:dyDescent="0.2">
      <c r="A193" s="26"/>
      <c r="B193" s="30"/>
      <c r="C193" s="30"/>
      <c r="D193" s="30"/>
      <c r="E193" s="26"/>
      <c r="F193" s="26"/>
      <c r="G193" s="26"/>
      <c r="H193" s="26"/>
      <c r="I193" s="111"/>
      <c r="J193" s="26"/>
      <c r="K193" s="26"/>
      <c r="L193" s="26"/>
      <c r="M193" s="26"/>
      <c r="N193" s="26"/>
      <c r="O193" s="26"/>
      <c r="P193" s="26"/>
      <c r="Q193" s="26"/>
      <c r="R193" s="26"/>
      <c r="S193" s="26"/>
      <c r="T193" s="26"/>
      <c r="U193" s="26"/>
      <c r="V193" s="26"/>
      <c r="W193" s="26"/>
      <c r="X193" s="26"/>
      <c r="Y193" s="26"/>
      <c r="Z193" s="26"/>
    </row>
    <row r="194" spans="1:26" x14ac:dyDescent="0.2">
      <c r="A194" s="26"/>
      <c r="B194" s="30"/>
      <c r="C194" s="30"/>
      <c r="D194" s="30"/>
      <c r="E194" s="26"/>
      <c r="F194" s="26"/>
      <c r="G194" s="26"/>
      <c r="H194" s="26"/>
      <c r="I194" s="111"/>
      <c r="J194" s="26"/>
      <c r="K194" s="26"/>
      <c r="L194" s="26"/>
      <c r="M194" s="26"/>
      <c r="N194" s="26"/>
      <c r="O194" s="26"/>
      <c r="P194" s="26"/>
      <c r="Q194" s="26"/>
      <c r="R194" s="26"/>
      <c r="S194" s="26"/>
      <c r="T194" s="26"/>
      <c r="U194" s="26"/>
      <c r="V194" s="26"/>
      <c r="W194" s="26"/>
      <c r="X194" s="26"/>
      <c r="Y194" s="26"/>
      <c r="Z194" s="26"/>
    </row>
    <row r="195" spans="1:26" x14ac:dyDescent="0.2">
      <c r="A195" s="26"/>
      <c r="B195" s="30"/>
      <c r="C195" s="30"/>
      <c r="D195" s="30"/>
      <c r="E195" s="26"/>
      <c r="F195" s="26"/>
      <c r="G195" s="26"/>
      <c r="H195" s="26"/>
      <c r="I195" s="111"/>
      <c r="J195" s="26"/>
      <c r="K195" s="26"/>
      <c r="L195" s="26"/>
      <c r="M195" s="26"/>
      <c r="N195" s="26"/>
      <c r="O195" s="26"/>
      <c r="P195" s="26"/>
      <c r="Q195" s="26"/>
      <c r="R195" s="26"/>
      <c r="S195" s="26"/>
      <c r="T195" s="26"/>
      <c r="U195" s="26"/>
      <c r="V195" s="26"/>
      <c r="W195" s="26"/>
      <c r="X195" s="26"/>
      <c r="Y195" s="26"/>
      <c r="Z195" s="26"/>
    </row>
    <row r="196" spans="1:26" x14ac:dyDescent="0.2">
      <c r="A196" s="26"/>
      <c r="B196" s="30"/>
      <c r="C196" s="30"/>
      <c r="D196" s="30"/>
      <c r="E196" s="26"/>
      <c r="F196" s="26"/>
      <c r="G196" s="26"/>
      <c r="H196" s="26"/>
      <c r="I196" s="116"/>
      <c r="J196" s="26"/>
      <c r="K196" s="26"/>
      <c r="L196" s="26"/>
      <c r="M196" s="26"/>
      <c r="N196" s="26"/>
      <c r="O196" s="26"/>
      <c r="P196" s="26"/>
      <c r="Q196" s="26"/>
      <c r="R196" s="26"/>
      <c r="S196" s="26"/>
      <c r="T196" s="26"/>
      <c r="U196" s="26"/>
      <c r="V196" s="26"/>
      <c r="W196" s="26"/>
      <c r="X196" s="26"/>
      <c r="Y196" s="26"/>
      <c r="Z196" s="26"/>
    </row>
    <row r="197" spans="1:26" x14ac:dyDescent="0.2">
      <c r="A197" s="26"/>
      <c r="B197" s="30"/>
      <c r="C197" s="30"/>
      <c r="D197" s="30"/>
      <c r="E197" s="26"/>
      <c r="F197" s="26"/>
      <c r="G197" s="26"/>
      <c r="H197" s="26"/>
      <c r="I197" s="111"/>
      <c r="J197" s="26"/>
      <c r="K197" s="26"/>
      <c r="L197" s="26"/>
      <c r="M197" s="26"/>
      <c r="N197" s="26"/>
      <c r="O197" s="26"/>
      <c r="P197" s="26"/>
      <c r="Q197" s="26"/>
      <c r="R197" s="26"/>
      <c r="S197" s="26"/>
      <c r="T197" s="26"/>
      <c r="U197" s="26"/>
      <c r="V197" s="26"/>
      <c r="W197" s="26"/>
      <c r="X197" s="26"/>
      <c r="Y197" s="26"/>
      <c r="Z197" s="26"/>
    </row>
    <row r="198" spans="1:26" x14ac:dyDescent="0.2">
      <c r="A198" s="26"/>
      <c r="B198" s="30"/>
      <c r="C198" s="30"/>
      <c r="D198" s="30"/>
      <c r="E198" s="26"/>
      <c r="F198" s="26"/>
      <c r="G198" s="26"/>
      <c r="H198" s="26"/>
      <c r="I198" s="115" t="s">
        <v>225</v>
      </c>
      <c r="J198" s="26"/>
      <c r="K198" s="26"/>
      <c r="L198" s="26"/>
      <c r="M198" s="26"/>
      <c r="N198" s="26"/>
      <c r="O198" s="26"/>
      <c r="P198" s="26"/>
      <c r="Q198" s="26"/>
      <c r="R198" s="26"/>
      <c r="S198" s="26"/>
      <c r="T198" s="26"/>
      <c r="U198" s="26"/>
      <c r="V198" s="26"/>
      <c r="W198" s="26"/>
      <c r="X198" s="26"/>
      <c r="Y198" s="26"/>
      <c r="Z198" s="26"/>
    </row>
    <row r="199" spans="1:26" x14ac:dyDescent="0.2">
      <c r="A199" s="26"/>
      <c r="B199" s="30"/>
      <c r="C199" s="30"/>
      <c r="D199" s="30"/>
      <c r="E199" s="26"/>
      <c r="F199" s="26"/>
      <c r="G199" s="26"/>
      <c r="H199" s="26"/>
      <c r="I199" s="111" t="s">
        <v>226</v>
      </c>
      <c r="J199" s="26"/>
      <c r="K199" s="26"/>
      <c r="L199" s="26"/>
      <c r="M199" s="26"/>
      <c r="N199" s="26"/>
      <c r="O199" s="26"/>
      <c r="P199" s="26"/>
      <c r="Q199" s="26"/>
      <c r="R199" s="26"/>
      <c r="S199" s="26"/>
      <c r="T199" s="26"/>
      <c r="U199" s="26"/>
      <c r="V199" s="26"/>
      <c r="W199" s="26"/>
      <c r="X199" s="26"/>
      <c r="Y199" s="26"/>
      <c r="Z199" s="26"/>
    </row>
    <row r="200" spans="1:26" x14ac:dyDescent="0.2">
      <c r="A200" s="26"/>
      <c r="B200" s="30"/>
      <c r="C200" s="30"/>
      <c r="D200" s="30"/>
      <c r="E200" s="26"/>
      <c r="F200" s="26"/>
      <c r="G200" s="26"/>
      <c r="H200" s="26"/>
      <c r="I200" s="111" t="s">
        <v>227</v>
      </c>
      <c r="J200" s="26"/>
      <c r="K200" s="26"/>
      <c r="L200" s="26"/>
      <c r="M200" s="26"/>
      <c r="N200" s="26"/>
      <c r="O200" s="26"/>
      <c r="P200" s="26"/>
      <c r="Q200" s="26"/>
      <c r="R200" s="26"/>
      <c r="S200" s="26"/>
      <c r="T200" s="26"/>
      <c r="U200" s="26"/>
      <c r="V200" s="26"/>
      <c r="W200" s="26"/>
      <c r="X200" s="26"/>
      <c r="Y200" s="26"/>
      <c r="Z200" s="26"/>
    </row>
    <row r="201" spans="1:26" x14ac:dyDescent="0.2">
      <c r="A201" s="26"/>
      <c r="B201" s="30"/>
      <c r="C201" s="30"/>
      <c r="D201" s="30"/>
      <c r="E201" s="26"/>
      <c r="F201" s="26"/>
      <c r="G201" s="26"/>
      <c r="H201" s="26"/>
      <c r="I201" s="111" t="s">
        <v>228</v>
      </c>
      <c r="J201" s="26"/>
      <c r="K201" s="26"/>
      <c r="L201" s="26"/>
      <c r="M201" s="26"/>
      <c r="N201" s="26"/>
      <c r="O201" s="26"/>
      <c r="P201" s="26"/>
      <c r="Q201" s="26"/>
      <c r="R201" s="26"/>
      <c r="S201" s="26"/>
      <c r="T201" s="26"/>
      <c r="U201" s="26"/>
      <c r="V201" s="26"/>
      <c r="W201" s="26"/>
      <c r="X201" s="26"/>
      <c r="Y201" s="26"/>
      <c r="Z201" s="26"/>
    </row>
    <row r="202" spans="1:26" x14ac:dyDescent="0.2">
      <c r="A202" s="26"/>
      <c r="B202" s="30"/>
      <c r="C202" s="30"/>
      <c r="D202" s="30"/>
      <c r="E202" s="26"/>
      <c r="F202" s="26"/>
      <c r="G202" s="26"/>
      <c r="H202" s="26"/>
      <c r="I202" s="111" t="s">
        <v>229</v>
      </c>
      <c r="J202" s="26"/>
      <c r="K202" s="26"/>
      <c r="L202" s="26"/>
      <c r="M202" s="26"/>
      <c r="N202" s="26"/>
      <c r="O202" s="26"/>
      <c r="P202" s="26"/>
      <c r="Q202" s="26"/>
      <c r="R202" s="26"/>
      <c r="S202" s="26"/>
      <c r="T202" s="26"/>
      <c r="U202" s="26"/>
      <c r="V202" s="26"/>
      <c r="W202" s="26"/>
      <c r="X202" s="26"/>
      <c r="Y202" s="26"/>
      <c r="Z202" s="26"/>
    </row>
    <row r="203" spans="1:26" x14ac:dyDescent="0.2">
      <c r="A203" s="26"/>
      <c r="B203" s="30"/>
      <c r="C203" s="30"/>
      <c r="D203" s="30"/>
      <c r="E203" s="26"/>
      <c r="F203" s="26"/>
      <c r="G203" s="26"/>
      <c r="H203" s="26"/>
      <c r="I203" s="111" t="s">
        <v>230</v>
      </c>
      <c r="J203" s="26"/>
      <c r="K203" s="26"/>
      <c r="L203" s="26"/>
      <c r="M203" s="26"/>
      <c r="N203" s="26"/>
      <c r="O203" s="26"/>
      <c r="P203" s="26"/>
      <c r="Q203" s="26"/>
      <c r="R203" s="26"/>
      <c r="S203" s="26"/>
      <c r="T203" s="26"/>
      <c r="U203" s="26"/>
      <c r="V203" s="26"/>
      <c r="W203" s="26"/>
      <c r="X203" s="26"/>
      <c r="Y203" s="26"/>
      <c r="Z203" s="26"/>
    </row>
    <row r="204" spans="1:26" x14ac:dyDescent="0.2">
      <c r="A204" s="26"/>
      <c r="B204" s="30"/>
      <c r="C204" s="30"/>
      <c r="D204" s="30"/>
      <c r="E204" s="26"/>
      <c r="F204" s="26"/>
      <c r="G204" s="26"/>
      <c r="H204" s="26"/>
      <c r="I204" s="111" t="s">
        <v>231</v>
      </c>
      <c r="J204" s="26"/>
      <c r="K204" s="26"/>
      <c r="L204" s="26"/>
      <c r="M204" s="26"/>
      <c r="N204" s="26"/>
      <c r="O204" s="26"/>
      <c r="P204" s="26"/>
      <c r="Q204" s="26"/>
      <c r="R204" s="26"/>
      <c r="S204" s="26"/>
      <c r="T204" s="26"/>
      <c r="U204" s="26"/>
      <c r="V204" s="26"/>
      <c r="W204" s="26"/>
      <c r="X204" s="26"/>
      <c r="Y204" s="26"/>
      <c r="Z204" s="26"/>
    </row>
    <row r="205" spans="1:26" x14ac:dyDescent="0.2">
      <c r="A205" s="26"/>
      <c r="B205" s="30"/>
      <c r="C205" s="30"/>
      <c r="D205" s="30"/>
      <c r="E205" s="26"/>
      <c r="F205" s="26"/>
      <c r="G205" s="26"/>
      <c r="H205" s="26"/>
      <c r="I205" s="111" t="s">
        <v>232</v>
      </c>
      <c r="J205" s="26"/>
      <c r="K205" s="26"/>
      <c r="L205" s="26"/>
      <c r="M205" s="26"/>
      <c r="N205" s="26"/>
      <c r="O205" s="26"/>
      <c r="P205" s="26"/>
      <c r="Q205" s="26"/>
      <c r="R205" s="26"/>
      <c r="S205" s="26"/>
      <c r="T205" s="26"/>
      <c r="U205" s="26"/>
      <c r="V205" s="26"/>
      <c r="W205" s="26"/>
      <c r="X205" s="26"/>
      <c r="Y205" s="26"/>
      <c r="Z205" s="26"/>
    </row>
    <row r="206" spans="1:26" x14ac:dyDescent="0.2">
      <c r="A206" s="26"/>
      <c r="B206" s="30"/>
      <c r="C206" s="30"/>
      <c r="D206" s="30"/>
      <c r="E206" s="26"/>
      <c r="F206" s="26"/>
      <c r="G206" s="26"/>
      <c r="H206" s="26"/>
      <c r="I206" s="111" t="s">
        <v>233</v>
      </c>
      <c r="J206" s="26"/>
      <c r="K206" s="26"/>
      <c r="L206" s="26"/>
      <c r="M206" s="26"/>
      <c r="N206" s="26"/>
      <c r="O206" s="26"/>
      <c r="P206" s="26"/>
      <c r="Q206" s="26"/>
      <c r="R206" s="26"/>
      <c r="S206" s="26"/>
      <c r="T206" s="26"/>
      <c r="U206" s="26"/>
      <c r="V206" s="26"/>
      <c r="W206" s="26"/>
      <c r="X206" s="26"/>
      <c r="Y206" s="26"/>
      <c r="Z206" s="26"/>
    </row>
    <row r="207" spans="1:26" x14ac:dyDescent="0.2">
      <c r="A207" s="26"/>
      <c r="B207" s="30"/>
      <c r="C207" s="30"/>
      <c r="D207" s="30"/>
      <c r="E207" s="26"/>
      <c r="F207" s="26"/>
      <c r="G207" s="26"/>
      <c r="H207" s="26"/>
      <c r="I207" s="111"/>
      <c r="J207" s="26"/>
      <c r="K207" s="26"/>
      <c r="L207" s="26"/>
      <c r="M207" s="26"/>
      <c r="N207" s="26"/>
      <c r="O207" s="26"/>
      <c r="P207" s="26"/>
      <c r="Q207" s="26"/>
      <c r="R207" s="26"/>
      <c r="S207" s="26"/>
      <c r="T207" s="26"/>
      <c r="U207" s="26"/>
      <c r="V207" s="26"/>
      <c r="W207" s="26"/>
      <c r="X207" s="26"/>
      <c r="Y207" s="26"/>
      <c r="Z207" s="26"/>
    </row>
    <row r="208" spans="1:26" x14ac:dyDescent="0.2">
      <c r="A208" s="26"/>
      <c r="B208" s="30"/>
      <c r="C208" s="30"/>
      <c r="D208" s="30"/>
      <c r="E208" s="26"/>
      <c r="F208" s="26"/>
      <c r="G208" s="26"/>
      <c r="H208" s="26"/>
      <c r="I208" s="111"/>
      <c r="J208" s="26"/>
      <c r="K208" s="26"/>
      <c r="L208" s="26"/>
      <c r="M208" s="26"/>
      <c r="N208" s="26"/>
      <c r="O208" s="26"/>
      <c r="P208" s="26"/>
      <c r="Q208" s="26"/>
      <c r="R208" s="26"/>
      <c r="S208" s="26"/>
      <c r="T208" s="26"/>
      <c r="U208" s="26"/>
      <c r="V208" s="26"/>
      <c r="W208" s="26"/>
      <c r="X208" s="26"/>
      <c r="Y208" s="26"/>
      <c r="Z208" s="26"/>
    </row>
    <row r="209" spans="1:26" x14ac:dyDescent="0.2">
      <c r="A209" s="26"/>
      <c r="B209" s="30"/>
      <c r="C209" s="30"/>
      <c r="D209" s="30"/>
      <c r="E209" s="26"/>
      <c r="F209" s="26"/>
      <c r="G209" s="26"/>
      <c r="H209" s="26"/>
      <c r="I209" s="111"/>
      <c r="J209" s="26"/>
      <c r="K209" s="26"/>
      <c r="L209" s="26"/>
      <c r="M209" s="26"/>
      <c r="N209" s="26"/>
      <c r="O209" s="26"/>
      <c r="P209" s="26"/>
      <c r="Q209" s="26"/>
      <c r="R209" s="26"/>
      <c r="S209" s="26"/>
      <c r="T209" s="26"/>
      <c r="U209" s="26"/>
      <c r="V209" s="26"/>
      <c r="W209" s="26"/>
      <c r="X209" s="26"/>
      <c r="Y209" s="26"/>
      <c r="Z209" s="26"/>
    </row>
    <row r="210" spans="1:26" x14ac:dyDescent="0.2">
      <c r="A210" s="26"/>
      <c r="B210" s="30"/>
      <c r="C210" s="30"/>
      <c r="D210" s="30"/>
      <c r="E210" s="26"/>
      <c r="F210" s="26"/>
      <c r="G210" s="26"/>
      <c r="H210" s="26"/>
      <c r="I210" s="111" t="s">
        <v>154</v>
      </c>
      <c r="J210" s="26"/>
      <c r="K210" s="26"/>
      <c r="L210" s="26"/>
      <c r="M210" s="26"/>
      <c r="N210" s="26"/>
      <c r="O210" s="26"/>
      <c r="P210" s="26"/>
      <c r="Q210" s="26"/>
      <c r="R210" s="26"/>
      <c r="S210" s="26"/>
      <c r="T210" s="26"/>
      <c r="U210" s="26"/>
      <c r="V210" s="26"/>
      <c r="W210" s="26"/>
      <c r="X210" s="26"/>
      <c r="Y210" s="26"/>
      <c r="Z210" s="26"/>
    </row>
    <row r="211" spans="1:26" x14ac:dyDescent="0.2">
      <c r="A211" s="26"/>
      <c r="B211" s="30"/>
      <c r="C211" s="30"/>
      <c r="D211" s="30"/>
      <c r="E211" s="26"/>
      <c r="F211" s="26"/>
      <c r="G211" s="26"/>
      <c r="H211" s="26"/>
      <c r="I211" s="111" t="s">
        <v>156</v>
      </c>
      <c r="J211" s="26"/>
      <c r="K211" s="26"/>
      <c r="L211" s="26"/>
      <c r="M211" s="26"/>
      <c r="N211" s="26"/>
      <c r="O211" s="26"/>
      <c r="P211" s="26"/>
      <c r="Q211" s="26"/>
      <c r="R211" s="26"/>
      <c r="S211" s="26"/>
      <c r="T211" s="26"/>
      <c r="U211" s="26"/>
      <c r="V211" s="26"/>
      <c r="W211" s="26"/>
      <c r="X211" s="26"/>
      <c r="Y211" s="26"/>
      <c r="Z211" s="26"/>
    </row>
    <row r="212" spans="1:26" x14ac:dyDescent="0.2">
      <c r="A212" s="26"/>
      <c r="B212" s="30"/>
      <c r="C212" s="30"/>
      <c r="D212" s="30"/>
      <c r="E212" s="26"/>
      <c r="F212" s="26"/>
      <c r="G212" s="26"/>
      <c r="H212" s="26"/>
      <c r="I212" s="150" t="s">
        <v>234</v>
      </c>
      <c r="J212" s="26"/>
      <c r="K212" s="26"/>
      <c r="L212" s="26"/>
      <c r="M212" s="26"/>
      <c r="N212" s="26"/>
      <c r="O212" s="26"/>
      <c r="P212" s="26"/>
      <c r="Q212" s="26"/>
      <c r="R212" s="26"/>
      <c r="S212" s="26"/>
      <c r="T212" s="26"/>
      <c r="U212" s="26"/>
      <c r="V212" s="26"/>
      <c r="W212" s="26"/>
      <c r="X212" s="26"/>
      <c r="Y212" s="26"/>
      <c r="Z212" s="26"/>
    </row>
    <row r="213" spans="1:26" x14ac:dyDescent="0.2">
      <c r="A213" s="26"/>
      <c r="B213" s="30"/>
      <c r="C213" s="30"/>
      <c r="D213" s="30"/>
      <c r="E213" s="26"/>
      <c r="F213" s="26"/>
      <c r="G213" s="26"/>
      <c r="H213" s="26"/>
      <c r="I213" s="26"/>
      <c r="J213" s="26"/>
      <c r="K213" s="26"/>
      <c r="L213" s="26"/>
      <c r="M213" s="26"/>
      <c r="N213" s="26"/>
      <c r="O213" s="26"/>
      <c r="P213" s="26"/>
      <c r="Q213" s="26"/>
      <c r="R213" s="26"/>
      <c r="S213" s="26"/>
      <c r="T213" s="26"/>
      <c r="U213" s="26"/>
      <c r="V213" s="26"/>
      <c r="W213" s="26"/>
      <c r="X213" s="26"/>
      <c r="Y213" s="26"/>
      <c r="Z213" s="26"/>
    </row>
    <row r="214" spans="1:26" x14ac:dyDescent="0.2">
      <c r="A214" s="26"/>
      <c r="B214" s="30"/>
      <c r="C214" s="30"/>
      <c r="D214" s="30"/>
      <c r="E214" s="26"/>
      <c r="F214" s="26"/>
      <c r="G214" s="26"/>
      <c r="H214" s="26"/>
      <c r="I214" s="26"/>
      <c r="J214" s="26"/>
      <c r="K214" s="26"/>
      <c r="L214" s="26"/>
      <c r="M214" s="26"/>
      <c r="N214" s="26"/>
      <c r="O214" s="26"/>
      <c r="P214" s="26"/>
      <c r="Q214" s="26"/>
      <c r="R214" s="26"/>
      <c r="S214" s="26"/>
      <c r="T214" s="26"/>
      <c r="U214" s="26"/>
      <c r="V214" s="26"/>
      <c r="W214" s="26"/>
      <c r="X214" s="26"/>
      <c r="Y214" s="26"/>
      <c r="Z214" s="26"/>
    </row>
    <row r="215" spans="1:26" x14ac:dyDescent="0.2">
      <c r="A215" s="26"/>
      <c r="B215" s="30"/>
      <c r="C215" s="30"/>
      <c r="D215" s="30"/>
      <c r="E215" s="26"/>
      <c r="F215" s="26"/>
      <c r="G215" s="26"/>
      <c r="H215" s="26"/>
      <c r="I215" s="26"/>
      <c r="J215" s="26"/>
      <c r="K215" s="26"/>
      <c r="L215" s="26"/>
      <c r="M215" s="26"/>
      <c r="N215" s="26"/>
      <c r="O215" s="26"/>
      <c r="P215" s="26"/>
      <c r="Q215" s="26"/>
      <c r="R215" s="26"/>
      <c r="S215" s="26"/>
      <c r="T215" s="26"/>
      <c r="U215" s="26"/>
      <c r="V215" s="26"/>
      <c r="W215" s="26"/>
      <c r="X215" s="26"/>
      <c r="Y215" s="26"/>
      <c r="Z215" s="26"/>
    </row>
    <row r="216" spans="1:26" x14ac:dyDescent="0.2">
      <c r="A216" s="26"/>
      <c r="B216" s="30"/>
      <c r="C216" s="30"/>
      <c r="D216" s="30"/>
      <c r="E216" s="26"/>
      <c r="F216" s="26"/>
      <c r="G216" s="26"/>
      <c r="H216" s="26"/>
      <c r="I216" s="26"/>
      <c r="J216" s="26"/>
      <c r="K216" s="26"/>
      <c r="L216" s="26"/>
      <c r="M216" s="26"/>
      <c r="N216" s="26"/>
      <c r="O216" s="26"/>
      <c r="P216" s="26"/>
      <c r="Q216" s="26"/>
      <c r="R216" s="26"/>
      <c r="S216" s="26"/>
      <c r="T216" s="26"/>
      <c r="U216" s="26"/>
      <c r="V216" s="26"/>
      <c r="W216" s="26"/>
      <c r="X216" s="26"/>
      <c r="Y216" s="26"/>
      <c r="Z216" s="26"/>
    </row>
    <row r="217" spans="1:26" x14ac:dyDescent="0.2">
      <c r="A217" s="26"/>
      <c r="B217" s="30"/>
      <c r="C217" s="30"/>
      <c r="D217" s="30"/>
      <c r="E217" s="26"/>
      <c r="F217" s="26"/>
      <c r="G217" s="26"/>
      <c r="H217" s="26"/>
      <c r="I217" s="26"/>
      <c r="J217" s="26"/>
      <c r="K217" s="26"/>
      <c r="L217" s="26"/>
      <c r="M217" s="26"/>
      <c r="N217" s="26"/>
      <c r="O217" s="26"/>
      <c r="P217" s="26"/>
      <c r="Q217" s="26"/>
      <c r="R217" s="26"/>
      <c r="S217" s="26"/>
      <c r="T217" s="26"/>
      <c r="U217" s="26"/>
      <c r="V217" s="26"/>
      <c r="W217" s="26"/>
      <c r="X217" s="26"/>
      <c r="Y217" s="26"/>
      <c r="Z217" s="26"/>
    </row>
    <row r="218" spans="1:26" x14ac:dyDescent="0.2">
      <c r="A218" s="26"/>
      <c r="B218" s="30"/>
      <c r="C218" s="30"/>
      <c r="D218" s="30"/>
      <c r="E218" s="26"/>
      <c r="F218" s="26"/>
      <c r="G218" s="26"/>
      <c r="H218" s="26"/>
      <c r="I218" s="26"/>
      <c r="J218" s="26"/>
      <c r="K218" s="26"/>
      <c r="L218" s="26"/>
      <c r="M218" s="26"/>
      <c r="N218" s="26"/>
      <c r="O218" s="26"/>
      <c r="P218" s="26"/>
      <c r="Q218" s="26"/>
      <c r="R218" s="26"/>
      <c r="S218" s="26"/>
      <c r="T218" s="26"/>
      <c r="U218" s="26"/>
      <c r="V218" s="26"/>
      <c r="W218" s="26"/>
      <c r="X218" s="26"/>
      <c r="Y218" s="26"/>
      <c r="Z218" s="26"/>
    </row>
    <row r="219" spans="1:26" x14ac:dyDescent="0.2">
      <c r="A219" s="26"/>
      <c r="B219" s="30"/>
      <c r="C219" s="30"/>
      <c r="D219" s="30"/>
      <c r="E219" s="26"/>
      <c r="F219" s="26"/>
      <c r="G219" s="26"/>
      <c r="H219" s="26"/>
      <c r="I219" s="26"/>
      <c r="J219" s="26"/>
      <c r="K219" s="26"/>
      <c r="L219" s="26"/>
      <c r="M219" s="26"/>
      <c r="N219" s="26"/>
      <c r="O219" s="26"/>
      <c r="P219" s="26"/>
      <c r="Q219" s="26"/>
      <c r="R219" s="26"/>
      <c r="S219" s="26"/>
      <c r="T219" s="26"/>
      <c r="U219" s="26"/>
      <c r="V219" s="26"/>
      <c r="W219" s="26"/>
      <c r="X219" s="26"/>
      <c r="Y219" s="26"/>
      <c r="Z219" s="26"/>
    </row>
    <row r="220" spans="1:26" x14ac:dyDescent="0.2">
      <c r="A220" s="26"/>
      <c r="B220" s="30"/>
      <c r="C220" s="30"/>
      <c r="D220" s="30"/>
      <c r="E220" s="26"/>
      <c r="F220" s="26"/>
      <c r="G220" s="26"/>
      <c r="H220" s="26"/>
      <c r="I220" s="26"/>
      <c r="J220" s="26"/>
      <c r="K220" s="26"/>
      <c r="L220" s="26"/>
      <c r="M220" s="26"/>
      <c r="N220" s="26"/>
      <c r="O220" s="26"/>
      <c r="P220" s="26"/>
      <c r="Q220" s="26"/>
      <c r="R220" s="26"/>
      <c r="S220" s="26"/>
      <c r="T220" s="26"/>
      <c r="U220" s="26"/>
      <c r="V220" s="26"/>
      <c r="W220" s="26"/>
      <c r="X220" s="26"/>
      <c r="Y220" s="26"/>
      <c r="Z220" s="26"/>
    </row>
    <row r="221" spans="1:26" x14ac:dyDescent="0.2">
      <c r="A221" s="26"/>
      <c r="B221" s="30"/>
      <c r="C221" s="30"/>
      <c r="D221" s="30"/>
      <c r="E221" s="26"/>
      <c r="F221" s="26"/>
      <c r="G221" s="26"/>
      <c r="H221" s="26"/>
      <c r="I221" s="26"/>
      <c r="J221" s="26"/>
      <c r="K221" s="26"/>
      <c r="L221" s="26"/>
      <c r="M221" s="26"/>
      <c r="N221" s="26"/>
      <c r="O221" s="26"/>
      <c r="P221" s="26"/>
      <c r="Q221" s="26"/>
      <c r="R221" s="26"/>
      <c r="S221" s="26"/>
      <c r="T221" s="26"/>
      <c r="U221" s="26"/>
      <c r="V221" s="26"/>
      <c r="W221" s="26"/>
      <c r="X221" s="26"/>
      <c r="Y221" s="26"/>
      <c r="Z221" s="26"/>
    </row>
    <row r="222" spans="1:26" x14ac:dyDescent="0.2">
      <c r="A222" s="26"/>
      <c r="B222" s="30"/>
      <c r="C222" s="30"/>
      <c r="D222" s="30"/>
      <c r="E222" s="26"/>
      <c r="F222" s="26"/>
      <c r="G222" s="26"/>
      <c r="H222" s="26"/>
      <c r="I222" s="26"/>
      <c r="J222" s="26"/>
      <c r="K222" s="26"/>
      <c r="L222" s="26"/>
      <c r="M222" s="26"/>
      <c r="N222" s="26"/>
      <c r="O222" s="26"/>
      <c r="P222" s="26"/>
      <c r="Q222" s="26"/>
      <c r="R222" s="26"/>
      <c r="S222" s="26"/>
      <c r="T222" s="26"/>
      <c r="U222" s="26"/>
      <c r="V222" s="26"/>
      <c r="W222" s="26"/>
      <c r="X222" s="26"/>
      <c r="Y222" s="26"/>
      <c r="Z222" s="26"/>
    </row>
    <row r="223" spans="1:26" x14ac:dyDescent="0.2">
      <c r="A223" s="26"/>
      <c r="B223" s="30"/>
      <c r="C223" s="30"/>
      <c r="D223" s="30"/>
      <c r="E223" s="26"/>
      <c r="F223" s="26"/>
      <c r="G223" s="26"/>
      <c r="H223" s="26"/>
      <c r="I223" s="26"/>
      <c r="J223" s="26"/>
      <c r="K223" s="26"/>
      <c r="L223" s="26"/>
      <c r="M223" s="26"/>
      <c r="N223" s="26"/>
      <c r="O223" s="26"/>
      <c r="P223" s="26"/>
      <c r="Q223" s="26"/>
      <c r="R223" s="26"/>
      <c r="S223" s="26"/>
      <c r="T223" s="26"/>
      <c r="U223" s="26"/>
      <c r="V223" s="26"/>
      <c r="W223" s="26"/>
      <c r="X223" s="26"/>
      <c r="Y223" s="26"/>
      <c r="Z223" s="26"/>
    </row>
    <row r="224" spans="1:26" x14ac:dyDescent="0.2">
      <c r="A224" s="26"/>
      <c r="B224" s="30"/>
      <c r="C224" s="30"/>
      <c r="D224" s="30"/>
      <c r="E224" s="26"/>
      <c r="F224" s="26"/>
      <c r="G224" s="26"/>
      <c r="H224" s="26"/>
      <c r="I224" s="26"/>
      <c r="J224" s="26"/>
      <c r="K224" s="26"/>
      <c r="L224" s="26"/>
      <c r="M224" s="26"/>
      <c r="N224" s="26"/>
      <c r="O224" s="26"/>
      <c r="P224" s="26"/>
      <c r="Q224" s="26"/>
      <c r="R224" s="26"/>
      <c r="S224" s="26"/>
      <c r="T224" s="26"/>
      <c r="U224" s="26"/>
      <c r="V224" s="26"/>
      <c r="W224" s="26"/>
      <c r="X224" s="26"/>
      <c r="Y224" s="26"/>
      <c r="Z224" s="26"/>
    </row>
    <row r="225" spans="1:26" x14ac:dyDescent="0.2">
      <c r="A225" s="26"/>
      <c r="B225" s="30"/>
      <c r="C225" s="30"/>
      <c r="D225" s="30"/>
      <c r="E225" s="26"/>
      <c r="F225" s="26"/>
      <c r="G225" s="26"/>
      <c r="H225" s="26"/>
      <c r="I225" s="26"/>
      <c r="J225" s="26"/>
      <c r="K225" s="26"/>
      <c r="L225" s="26"/>
      <c r="M225" s="26"/>
      <c r="N225" s="26"/>
      <c r="O225" s="26"/>
      <c r="P225" s="26"/>
      <c r="Q225" s="26"/>
      <c r="R225" s="26"/>
      <c r="S225" s="26"/>
      <c r="T225" s="26"/>
      <c r="U225" s="26"/>
      <c r="V225" s="26"/>
      <c r="W225" s="26"/>
      <c r="X225" s="26"/>
      <c r="Y225" s="26"/>
      <c r="Z225" s="26"/>
    </row>
    <row r="226" spans="1:26" x14ac:dyDescent="0.2">
      <c r="A226" s="26"/>
      <c r="B226" s="30"/>
      <c r="C226" s="30"/>
      <c r="D226" s="30"/>
      <c r="E226" s="26"/>
      <c r="F226" s="26"/>
      <c r="G226" s="26"/>
      <c r="H226" s="26"/>
      <c r="I226" s="26"/>
      <c r="J226" s="26"/>
      <c r="K226" s="26"/>
      <c r="L226" s="26"/>
      <c r="M226" s="26"/>
      <c r="N226" s="26"/>
      <c r="O226" s="26"/>
      <c r="P226" s="26"/>
      <c r="Q226" s="26"/>
      <c r="R226" s="26"/>
      <c r="S226" s="26"/>
      <c r="T226" s="26"/>
      <c r="U226" s="26"/>
      <c r="V226" s="26"/>
      <c r="W226" s="26"/>
      <c r="X226" s="26"/>
      <c r="Y226" s="26"/>
      <c r="Z226" s="26"/>
    </row>
    <row r="227" spans="1:26" x14ac:dyDescent="0.2">
      <c r="A227" s="26"/>
      <c r="B227" s="30"/>
      <c r="C227" s="30"/>
      <c r="D227" s="30"/>
      <c r="E227" s="26"/>
      <c r="F227" s="26"/>
      <c r="G227" s="26"/>
      <c r="H227" s="26"/>
      <c r="I227" s="26"/>
      <c r="J227" s="26"/>
      <c r="K227" s="26"/>
      <c r="L227" s="26"/>
      <c r="M227" s="26"/>
      <c r="N227" s="26"/>
      <c r="O227" s="26"/>
      <c r="P227" s="26"/>
      <c r="Q227" s="26"/>
      <c r="R227" s="26"/>
      <c r="S227" s="26"/>
      <c r="T227" s="26"/>
      <c r="U227" s="26"/>
      <c r="V227" s="26"/>
      <c r="W227" s="26"/>
      <c r="X227" s="26"/>
      <c r="Y227" s="26"/>
      <c r="Z227" s="26"/>
    </row>
    <row r="228" spans="1:26" x14ac:dyDescent="0.2">
      <c r="A228" s="26"/>
      <c r="B228" s="30"/>
      <c r="C228" s="30"/>
      <c r="D228" s="30"/>
      <c r="E228" s="26"/>
      <c r="F228" s="26"/>
      <c r="G228" s="26"/>
      <c r="H228" s="26"/>
      <c r="I228" s="26"/>
      <c r="J228" s="26"/>
      <c r="K228" s="26"/>
      <c r="L228" s="26"/>
      <c r="M228" s="26"/>
      <c r="N228" s="26"/>
      <c r="O228" s="26"/>
      <c r="P228" s="26"/>
      <c r="Q228" s="26"/>
      <c r="R228" s="26"/>
      <c r="S228" s="26"/>
      <c r="T228" s="26"/>
      <c r="U228" s="26"/>
      <c r="V228" s="26"/>
      <c r="W228" s="26"/>
      <c r="X228" s="26"/>
      <c r="Y228" s="26"/>
      <c r="Z228" s="26"/>
    </row>
    <row r="229" spans="1:26" x14ac:dyDescent="0.2">
      <c r="A229" s="26"/>
      <c r="B229" s="30"/>
      <c r="C229" s="30"/>
      <c r="D229" s="30"/>
      <c r="E229" s="26"/>
      <c r="F229" s="26"/>
      <c r="G229" s="26"/>
      <c r="H229" s="26"/>
      <c r="I229" s="26"/>
      <c r="J229" s="26"/>
      <c r="K229" s="26"/>
      <c r="L229" s="26"/>
      <c r="M229" s="26"/>
      <c r="N229" s="26"/>
      <c r="O229" s="26"/>
      <c r="P229" s="26"/>
      <c r="Q229" s="26"/>
      <c r="R229" s="26"/>
      <c r="S229" s="26"/>
      <c r="T229" s="26"/>
      <c r="U229" s="26"/>
      <c r="V229" s="26"/>
      <c r="W229" s="26"/>
      <c r="X229" s="26"/>
      <c r="Y229" s="26"/>
      <c r="Z229" s="26"/>
    </row>
    <row r="230" spans="1:26" x14ac:dyDescent="0.2">
      <c r="A230" s="26"/>
      <c r="B230" s="30"/>
      <c r="C230" s="30"/>
      <c r="D230" s="30"/>
      <c r="E230" s="26"/>
      <c r="F230" s="26"/>
      <c r="G230" s="26"/>
      <c r="H230" s="26"/>
      <c r="I230" s="26"/>
      <c r="J230" s="26"/>
      <c r="K230" s="26"/>
      <c r="L230" s="26"/>
      <c r="M230" s="26"/>
      <c r="N230" s="26"/>
      <c r="O230" s="26"/>
      <c r="P230" s="26"/>
      <c r="Q230" s="26"/>
      <c r="R230" s="26"/>
      <c r="S230" s="26"/>
      <c r="T230" s="26"/>
      <c r="U230" s="26"/>
      <c r="V230" s="26"/>
      <c r="W230" s="26"/>
      <c r="X230" s="26"/>
      <c r="Y230" s="26"/>
      <c r="Z230" s="26"/>
    </row>
    <row r="231" spans="1:26" x14ac:dyDescent="0.2">
      <c r="A231" s="26"/>
      <c r="B231" s="30"/>
      <c r="C231" s="30"/>
      <c r="D231" s="30"/>
      <c r="E231" s="26"/>
      <c r="F231" s="26"/>
      <c r="G231" s="26"/>
      <c r="H231" s="26"/>
      <c r="I231" s="26"/>
      <c r="J231" s="26"/>
      <c r="K231" s="26"/>
      <c r="L231" s="26"/>
      <c r="M231" s="26"/>
      <c r="N231" s="26"/>
      <c r="O231" s="26"/>
      <c r="P231" s="26"/>
      <c r="Q231" s="26"/>
      <c r="R231" s="26"/>
      <c r="S231" s="26"/>
      <c r="T231" s="26"/>
      <c r="U231" s="26"/>
      <c r="V231" s="26"/>
      <c r="W231" s="26"/>
      <c r="X231" s="26"/>
      <c r="Y231" s="26"/>
      <c r="Z231" s="26"/>
    </row>
    <row r="232" spans="1:26" x14ac:dyDescent="0.2">
      <c r="A232" s="26"/>
      <c r="B232" s="30"/>
      <c r="C232" s="30"/>
      <c r="D232" s="30"/>
      <c r="E232" s="26"/>
      <c r="F232" s="26"/>
      <c r="G232" s="26"/>
      <c r="H232" s="26"/>
      <c r="I232" s="26"/>
      <c r="J232" s="26"/>
      <c r="K232" s="26"/>
      <c r="L232" s="26"/>
      <c r="M232" s="26"/>
      <c r="N232" s="26"/>
      <c r="O232" s="26"/>
      <c r="P232" s="26"/>
      <c r="Q232" s="26"/>
      <c r="R232" s="26"/>
      <c r="S232" s="26"/>
      <c r="T232" s="26"/>
      <c r="U232" s="26"/>
      <c r="V232" s="26"/>
      <c r="W232" s="26"/>
      <c r="X232" s="26"/>
      <c r="Y232" s="26"/>
      <c r="Z232" s="26"/>
    </row>
    <row r="233" spans="1:26" x14ac:dyDescent="0.2">
      <c r="A233" s="26"/>
      <c r="B233" s="30"/>
      <c r="C233" s="30"/>
      <c r="D233" s="30"/>
      <c r="E233" s="26"/>
      <c r="F233" s="26"/>
      <c r="G233" s="26"/>
      <c r="H233" s="26"/>
      <c r="I233" s="26"/>
      <c r="J233" s="26"/>
      <c r="K233" s="26"/>
      <c r="L233" s="26"/>
      <c r="M233" s="26"/>
      <c r="N233" s="26"/>
      <c r="O233" s="26"/>
      <c r="P233" s="26"/>
      <c r="Q233" s="26"/>
      <c r="R233" s="26"/>
      <c r="S233" s="26"/>
      <c r="T233" s="26"/>
      <c r="U233" s="26"/>
      <c r="V233" s="26"/>
      <c r="W233" s="26"/>
      <c r="X233" s="26"/>
      <c r="Y233" s="26"/>
      <c r="Z233" s="26"/>
    </row>
    <row r="234" spans="1:26" x14ac:dyDescent="0.2">
      <c r="A234" s="26"/>
      <c r="B234" s="30"/>
      <c r="C234" s="30"/>
      <c r="D234" s="30"/>
      <c r="E234" s="26"/>
      <c r="F234" s="26"/>
      <c r="G234" s="26"/>
      <c r="H234" s="26"/>
      <c r="I234" s="26"/>
      <c r="J234" s="26"/>
      <c r="K234" s="26"/>
      <c r="L234" s="26"/>
      <c r="M234" s="26"/>
      <c r="N234" s="26"/>
      <c r="O234" s="26"/>
      <c r="P234" s="26"/>
      <c r="Q234" s="26"/>
      <c r="R234" s="26"/>
      <c r="S234" s="26"/>
      <c r="T234" s="26"/>
      <c r="U234" s="26"/>
      <c r="V234" s="26"/>
      <c r="W234" s="26"/>
      <c r="X234" s="26"/>
      <c r="Y234" s="26"/>
      <c r="Z234" s="26"/>
    </row>
    <row r="235" spans="1:26" x14ac:dyDescent="0.2">
      <c r="A235" s="26"/>
      <c r="B235" s="30"/>
      <c r="C235" s="30"/>
      <c r="D235" s="30"/>
      <c r="E235" s="26"/>
      <c r="F235" s="26"/>
      <c r="G235" s="26"/>
      <c r="H235" s="26"/>
      <c r="I235" s="26"/>
      <c r="J235" s="26"/>
      <c r="K235" s="26"/>
      <c r="L235" s="26"/>
      <c r="M235" s="26"/>
      <c r="N235" s="26"/>
      <c r="O235" s="26"/>
      <c r="P235" s="26"/>
      <c r="Q235" s="26"/>
      <c r="R235" s="26"/>
      <c r="S235" s="26"/>
      <c r="T235" s="26"/>
      <c r="U235" s="26"/>
      <c r="V235" s="26"/>
      <c r="W235" s="26"/>
      <c r="X235" s="26"/>
      <c r="Y235" s="26"/>
      <c r="Z235" s="26"/>
    </row>
    <row r="236" spans="1:26" x14ac:dyDescent="0.2">
      <c r="A236" s="26"/>
      <c r="B236" s="30"/>
      <c r="C236" s="30"/>
      <c r="D236" s="30"/>
      <c r="E236" s="26"/>
      <c r="F236" s="26"/>
      <c r="G236" s="26"/>
      <c r="H236" s="26"/>
      <c r="I236" s="26"/>
      <c r="J236" s="26"/>
      <c r="K236" s="26"/>
      <c r="L236" s="26"/>
      <c r="M236" s="26"/>
      <c r="N236" s="26"/>
      <c r="O236" s="26"/>
      <c r="P236" s="26"/>
      <c r="Q236" s="26"/>
      <c r="R236" s="26"/>
      <c r="S236" s="26"/>
      <c r="T236" s="26"/>
      <c r="U236" s="26"/>
      <c r="V236" s="26"/>
      <c r="W236" s="26"/>
      <c r="X236" s="26"/>
      <c r="Y236" s="26"/>
      <c r="Z236" s="26"/>
    </row>
    <row r="237" spans="1:26" x14ac:dyDescent="0.2">
      <c r="A237" s="26"/>
      <c r="B237" s="30"/>
      <c r="C237" s="30"/>
      <c r="D237" s="30"/>
      <c r="E237" s="26"/>
      <c r="F237" s="26"/>
      <c r="G237" s="26"/>
      <c r="H237" s="26"/>
      <c r="I237" s="26"/>
      <c r="J237" s="26"/>
      <c r="K237" s="26"/>
      <c r="L237" s="26"/>
      <c r="M237" s="26"/>
      <c r="N237" s="26"/>
      <c r="O237" s="26"/>
      <c r="P237" s="26"/>
      <c r="Q237" s="26"/>
      <c r="R237" s="26"/>
      <c r="S237" s="26"/>
      <c r="T237" s="26"/>
      <c r="U237" s="26"/>
      <c r="V237" s="26"/>
      <c r="W237" s="26"/>
      <c r="X237" s="26"/>
      <c r="Y237" s="26"/>
      <c r="Z237" s="26"/>
    </row>
    <row r="238" spans="1:26" x14ac:dyDescent="0.2">
      <c r="A238" s="26"/>
      <c r="B238" s="30"/>
      <c r="C238" s="30"/>
      <c r="D238" s="30"/>
      <c r="E238" s="26"/>
      <c r="F238" s="26"/>
      <c r="G238" s="26"/>
      <c r="H238" s="26"/>
      <c r="I238" s="26"/>
      <c r="J238" s="26"/>
      <c r="K238" s="26"/>
      <c r="L238" s="26"/>
      <c r="M238" s="26"/>
      <c r="N238" s="26"/>
      <c r="O238" s="26"/>
      <c r="P238" s="26"/>
      <c r="Q238" s="26"/>
      <c r="R238" s="26"/>
      <c r="S238" s="26"/>
      <c r="T238" s="26"/>
      <c r="U238" s="26"/>
      <c r="V238" s="26"/>
      <c r="W238" s="26"/>
      <c r="X238" s="26"/>
      <c r="Y238" s="26"/>
      <c r="Z238" s="26"/>
    </row>
    <row r="239" spans="1:26" x14ac:dyDescent="0.2">
      <c r="A239" s="26"/>
      <c r="B239" s="30"/>
      <c r="C239" s="30"/>
      <c r="D239" s="30"/>
      <c r="E239" s="26"/>
      <c r="F239" s="26"/>
      <c r="G239" s="26"/>
      <c r="H239" s="26"/>
      <c r="I239" s="26"/>
      <c r="J239" s="26"/>
      <c r="K239" s="26"/>
      <c r="L239" s="26"/>
      <c r="M239" s="26"/>
      <c r="N239" s="26"/>
      <c r="O239" s="26"/>
      <c r="P239" s="26"/>
      <c r="Q239" s="26"/>
      <c r="R239" s="26"/>
      <c r="S239" s="26"/>
      <c r="T239" s="26"/>
      <c r="U239" s="26"/>
      <c r="V239" s="26"/>
      <c r="W239" s="26"/>
      <c r="X239" s="26"/>
      <c r="Y239" s="26"/>
      <c r="Z239" s="26"/>
    </row>
    <row r="240" spans="1:26" x14ac:dyDescent="0.2">
      <c r="A240" s="26"/>
      <c r="B240" s="30"/>
      <c r="C240" s="30"/>
      <c r="D240" s="30"/>
      <c r="E240" s="26"/>
      <c r="F240" s="26"/>
      <c r="G240" s="26"/>
      <c r="H240" s="26"/>
      <c r="I240" s="26"/>
      <c r="J240" s="26"/>
      <c r="K240" s="26"/>
      <c r="L240" s="26"/>
      <c r="M240" s="26"/>
      <c r="N240" s="26"/>
      <c r="O240" s="26"/>
      <c r="P240" s="26"/>
      <c r="Q240" s="26"/>
      <c r="R240" s="26"/>
      <c r="S240" s="26"/>
      <c r="T240" s="26"/>
      <c r="U240" s="26"/>
      <c r="V240" s="26"/>
      <c r="W240" s="26"/>
      <c r="X240" s="26"/>
      <c r="Y240" s="26"/>
      <c r="Z240" s="26"/>
    </row>
    <row r="241" spans="1:26" x14ac:dyDescent="0.2">
      <c r="A241" s="26"/>
      <c r="B241" s="30"/>
      <c r="C241" s="30"/>
      <c r="D241" s="30"/>
      <c r="E241" s="26"/>
      <c r="F241" s="26"/>
      <c r="G241" s="26"/>
      <c r="H241" s="26"/>
      <c r="I241" s="26"/>
      <c r="J241" s="26"/>
      <c r="K241" s="26"/>
      <c r="L241" s="26"/>
      <c r="M241" s="26"/>
      <c r="N241" s="26"/>
      <c r="O241" s="26"/>
      <c r="P241" s="26"/>
      <c r="Q241" s="26"/>
      <c r="R241" s="26"/>
      <c r="S241" s="26"/>
      <c r="T241" s="26"/>
      <c r="U241" s="26"/>
      <c r="V241" s="26"/>
      <c r="W241" s="26"/>
      <c r="X241" s="26"/>
      <c r="Y241" s="26"/>
      <c r="Z241" s="26"/>
    </row>
    <row r="242" spans="1:26" x14ac:dyDescent="0.2">
      <c r="A242" s="26"/>
      <c r="B242" s="30"/>
      <c r="C242" s="30"/>
      <c r="D242" s="30"/>
      <c r="E242" s="26"/>
      <c r="F242" s="26"/>
      <c r="G242" s="26"/>
      <c r="H242" s="26"/>
      <c r="I242" s="26"/>
      <c r="J242" s="26"/>
      <c r="K242" s="26"/>
      <c r="L242" s="26"/>
      <c r="M242" s="26"/>
      <c r="N242" s="26"/>
      <c r="O242" s="26"/>
      <c r="P242" s="26"/>
      <c r="Q242" s="26"/>
      <c r="R242" s="26"/>
      <c r="S242" s="26"/>
      <c r="T242" s="26"/>
      <c r="U242" s="26"/>
      <c r="V242" s="26"/>
      <c r="W242" s="26"/>
      <c r="X242" s="26"/>
      <c r="Y242" s="26"/>
      <c r="Z242" s="26"/>
    </row>
    <row r="243" spans="1:26" x14ac:dyDescent="0.2">
      <c r="A243" s="26"/>
      <c r="B243" s="30"/>
      <c r="C243" s="30"/>
      <c r="D243" s="30"/>
      <c r="E243" s="26"/>
      <c r="F243" s="26"/>
      <c r="G243" s="26"/>
      <c r="H243" s="26"/>
      <c r="I243" s="26"/>
      <c r="J243" s="26"/>
      <c r="K243" s="26"/>
      <c r="L243" s="26"/>
      <c r="M243" s="26"/>
      <c r="N243" s="26"/>
      <c r="O243" s="26"/>
      <c r="P243" s="26"/>
      <c r="Q243" s="26"/>
      <c r="R243" s="26"/>
      <c r="S243" s="26"/>
      <c r="T243" s="26"/>
      <c r="U243" s="26"/>
      <c r="V243" s="26"/>
      <c r="W243" s="26"/>
      <c r="X243" s="26"/>
      <c r="Y243" s="26"/>
      <c r="Z243" s="26"/>
    </row>
    <row r="244" spans="1:26" x14ac:dyDescent="0.2">
      <c r="A244" s="26"/>
      <c r="B244" s="30"/>
      <c r="C244" s="30"/>
      <c r="D244" s="30"/>
      <c r="E244" s="26"/>
      <c r="F244" s="26"/>
      <c r="G244" s="26"/>
      <c r="H244" s="26"/>
      <c r="I244" s="26"/>
      <c r="J244" s="26"/>
      <c r="K244" s="26"/>
      <c r="L244" s="26"/>
      <c r="M244" s="26"/>
      <c r="N244" s="26"/>
      <c r="O244" s="26"/>
      <c r="P244" s="26"/>
      <c r="Q244" s="26"/>
      <c r="R244" s="26"/>
      <c r="S244" s="26"/>
      <c r="T244" s="26"/>
      <c r="U244" s="26"/>
      <c r="V244" s="26"/>
      <c r="W244" s="26"/>
      <c r="X244" s="26"/>
      <c r="Y244" s="26"/>
      <c r="Z244" s="26"/>
    </row>
    <row r="245" spans="1:26" x14ac:dyDescent="0.2">
      <c r="A245" s="26"/>
      <c r="B245" s="30"/>
      <c r="C245" s="30"/>
      <c r="D245" s="30"/>
      <c r="E245" s="26"/>
      <c r="F245" s="26"/>
      <c r="G245" s="26"/>
      <c r="H245" s="26"/>
      <c r="I245" s="26"/>
      <c r="J245" s="26"/>
      <c r="K245" s="26"/>
      <c r="L245" s="26"/>
      <c r="M245" s="26"/>
      <c r="N245" s="26"/>
      <c r="O245" s="26"/>
      <c r="P245" s="26"/>
      <c r="Q245" s="26"/>
      <c r="R245" s="26"/>
      <c r="S245" s="26"/>
      <c r="T245" s="26"/>
      <c r="U245" s="26"/>
      <c r="V245" s="26"/>
      <c r="W245" s="26"/>
      <c r="X245" s="26"/>
      <c r="Y245" s="26"/>
      <c r="Z245" s="26"/>
    </row>
    <row r="246" spans="1:26" x14ac:dyDescent="0.2">
      <c r="A246" s="26"/>
      <c r="B246" s="30"/>
      <c r="C246" s="30"/>
      <c r="D246" s="30"/>
      <c r="E246" s="26"/>
      <c r="F246" s="26"/>
      <c r="G246" s="26"/>
      <c r="H246" s="26"/>
      <c r="I246" s="26"/>
      <c r="J246" s="26"/>
      <c r="K246" s="26"/>
      <c r="L246" s="26"/>
      <c r="M246" s="26"/>
      <c r="N246" s="26"/>
      <c r="O246" s="26"/>
      <c r="P246" s="26"/>
      <c r="Q246" s="26"/>
      <c r="R246" s="26"/>
      <c r="S246" s="26"/>
      <c r="T246" s="26"/>
      <c r="U246" s="26"/>
      <c r="V246" s="26"/>
      <c r="W246" s="26"/>
      <c r="X246" s="26"/>
      <c r="Y246" s="26"/>
      <c r="Z246" s="26"/>
    </row>
    <row r="247" spans="1:26" x14ac:dyDescent="0.2">
      <c r="A247" s="26"/>
      <c r="B247" s="30"/>
      <c r="C247" s="30"/>
      <c r="D247" s="30"/>
      <c r="E247" s="26"/>
      <c r="F247" s="26"/>
      <c r="G247" s="26"/>
      <c r="H247" s="26"/>
      <c r="I247" s="26"/>
      <c r="J247" s="26"/>
      <c r="K247" s="26"/>
      <c r="L247" s="26"/>
      <c r="M247" s="26"/>
      <c r="N247" s="26"/>
      <c r="O247" s="26"/>
      <c r="P247" s="26"/>
      <c r="Q247" s="26"/>
      <c r="R247" s="26"/>
      <c r="S247" s="26"/>
      <c r="T247" s="26"/>
      <c r="U247" s="26"/>
      <c r="V247" s="26"/>
      <c r="W247" s="26"/>
      <c r="X247" s="26"/>
      <c r="Y247" s="26"/>
      <c r="Z247" s="26"/>
    </row>
    <row r="248" spans="1:26" x14ac:dyDescent="0.2">
      <c r="A248" s="26"/>
      <c r="B248" s="30"/>
      <c r="C248" s="30"/>
      <c r="D248" s="30"/>
      <c r="E248" s="26"/>
      <c r="F248" s="26"/>
      <c r="G248" s="26"/>
      <c r="H248" s="26"/>
      <c r="I248" s="26"/>
      <c r="J248" s="26"/>
      <c r="K248" s="26"/>
      <c r="L248" s="26"/>
      <c r="M248" s="26"/>
      <c r="N248" s="26"/>
      <c r="O248" s="26"/>
      <c r="P248" s="26"/>
      <c r="Q248" s="26"/>
      <c r="R248" s="26"/>
      <c r="S248" s="26"/>
      <c r="T248" s="26"/>
      <c r="U248" s="26"/>
      <c r="V248" s="26"/>
      <c r="W248" s="26"/>
      <c r="X248" s="26"/>
      <c r="Y248" s="26"/>
      <c r="Z248" s="26"/>
    </row>
    <row r="249" spans="1:26" x14ac:dyDescent="0.2">
      <c r="A249" s="26"/>
      <c r="B249" s="30"/>
      <c r="C249" s="30"/>
      <c r="D249" s="30"/>
      <c r="E249" s="26"/>
      <c r="F249" s="26"/>
      <c r="G249" s="26"/>
      <c r="H249" s="26"/>
      <c r="I249" s="26"/>
      <c r="J249" s="26"/>
      <c r="K249" s="26"/>
      <c r="L249" s="26"/>
      <c r="M249" s="26"/>
      <c r="N249" s="26"/>
      <c r="O249" s="26"/>
      <c r="P249" s="26"/>
      <c r="Q249" s="26"/>
      <c r="R249" s="26"/>
      <c r="S249" s="26"/>
      <c r="T249" s="26"/>
      <c r="U249" s="26"/>
      <c r="V249" s="26"/>
      <c r="W249" s="26"/>
      <c r="X249" s="26"/>
      <c r="Y249" s="26"/>
      <c r="Z249" s="26"/>
    </row>
    <row r="250" spans="1:26" x14ac:dyDescent="0.2">
      <c r="A250" s="26"/>
      <c r="B250" s="30"/>
      <c r="C250" s="30"/>
      <c r="D250" s="30"/>
      <c r="E250" s="26"/>
      <c r="F250" s="26"/>
      <c r="G250" s="26"/>
      <c r="H250" s="26"/>
      <c r="I250" s="26"/>
      <c r="J250" s="26"/>
      <c r="K250" s="26"/>
      <c r="L250" s="26"/>
      <c r="M250" s="26"/>
      <c r="N250" s="26"/>
      <c r="O250" s="26"/>
      <c r="P250" s="26"/>
      <c r="Q250" s="26"/>
      <c r="R250" s="26"/>
      <c r="S250" s="26"/>
      <c r="T250" s="26"/>
      <c r="U250" s="26"/>
      <c r="V250" s="26"/>
      <c r="W250" s="26"/>
      <c r="X250" s="26"/>
      <c r="Y250" s="26"/>
      <c r="Z250" s="26"/>
    </row>
    <row r="251" spans="1:26" x14ac:dyDescent="0.2">
      <c r="A251" s="26"/>
      <c r="B251" s="30"/>
      <c r="C251" s="30"/>
      <c r="D251" s="30"/>
      <c r="E251" s="26"/>
      <c r="F251" s="26"/>
      <c r="G251" s="26"/>
      <c r="H251" s="26"/>
      <c r="I251" s="26"/>
      <c r="J251" s="26"/>
      <c r="K251" s="26"/>
      <c r="L251" s="26"/>
      <c r="M251" s="26"/>
      <c r="N251" s="26"/>
      <c r="O251" s="26"/>
      <c r="P251" s="26"/>
      <c r="Q251" s="26"/>
      <c r="R251" s="26"/>
      <c r="S251" s="26"/>
      <c r="T251" s="26"/>
      <c r="U251" s="26"/>
      <c r="V251" s="26"/>
      <c r="W251" s="26"/>
      <c r="X251" s="26"/>
      <c r="Y251" s="26"/>
      <c r="Z251" s="26"/>
    </row>
    <row r="252" spans="1:26" x14ac:dyDescent="0.2">
      <c r="A252" s="26"/>
      <c r="B252" s="30"/>
      <c r="C252" s="30"/>
      <c r="D252" s="30"/>
      <c r="E252" s="26"/>
      <c r="F252" s="26"/>
      <c r="G252" s="26"/>
      <c r="H252" s="26"/>
      <c r="I252" s="26"/>
      <c r="J252" s="26"/>
      <c r="K252" s="26"/>
      <c r="L252" s="26"/>
      <c r="M252" s="26"/>
      <c r="N252" s="26"/>
      <c r="O252" s="26"/>
      <c r="P252" s="26"/>
      <c r="Q252" s="26"/>
      <c r="R252" s="26"/>
      <c r="S252" s="26"/>
      <c r="T252" s="26"/>
      <c r="U252" s="26"/>
      <c r="V252" s="26"/>
      <c r="W252" s="26"/>
      <c r="X252" s="26"/>
      <c r="Y252" s="26"/>
      <c r="Z252" s="26"/>
    </row>
    <row r="253" spans="1:26" x14ac:dyDescent="0.2">
      <c r="A253" s="26"/>
      <c r="B253" s="30"/>
      <c r="C253" s="30"/>
      <c r="D253" s="30"/>
      <c r="E253" s="26"/>
      <c r="F253" s="26"/>
      <c r="G253" s="26"/>
      <c r="H253" s="26"/>
      <c r="I253" s="26"/>
      <c r="J253" s="26"/>
      <c r="K253" s="26"/>
      <c r="L253" s="26"/>
      <c r="M253" s="26"/>
      <c r="N253" s="26"/>
      <c r="O253" s="26"/>
      <c r="P253" s="26"/>
      <c r="Q253" s="26"/>
      <c r="R253" s="26"/>
      <c r="S253" s="26"/>
      <c r="T253" s="26"/>
      <c r="U253" s="26"/>
      <c r="V253" s="26"/>
      <c r="W253" s="26"/>
      <c r="X253" s="26"/>
      <c r="Y253" s="26"/>
      <c r="Z253" s="26"/>
    </row>
    <row r="254" spans="1:26" x14ac:dyDescent="0.2">
      <c r="A254" s="26"/>
      <c r="B254" s="30"/>
      <c r="C254" s="30"/>
      <c r="D254" s="30"/>
      <c r="E254" s="26"/>
      <c r="F254" s="26"/>
      <c r="G254" s="26"/>
      <c r="H254" s="26"/>
      <c r="I254" s="26"/>
      <c r="J254" s="26"/>
      <c r="K254" s="26"/>
      <c r="L254" s="26"/>
      <c r="M254" s="26"/>
      <c r="N254" s="26"/>
      <c r="O254" s="26"/>
      <c r="P254" s="26"/>
      <c r="Q254" s="26"/>
      <c r="R254" s="26"/>
      <c r="S254" s="26"/>
      <c r="T254" s="26"/>
      <c r="U254" s="26"/>
      <c r="V254" s="26"/>
      <c r="W254" s="26"/>
      <c r="X254" s="26"/>
      <c r="Y254" s="26"/>
      <c r="Z254" s="26"/>
    </row>
    <row r="255" spans="1:26" x14ac:dyDescent="0.2">
      <c r="A255" s="26"/>
      <c r="B255" s="30"/>
      <c r="C255" s="30"/>
      <c r="D255" s="30"/>
      <c r="E255" s="26"/>
      <c r="F255" s="26"/>
      <c r="G255" s="26"/>
      <c r="H255" s="26"/>
      <c r="I255" s="26"/>
      <c r="J255" s="26"/>
      <c r="K255" s="26"/>
      <c r="L255" s="26"/>
      <c r="M255" s="26"/>
      <c r="N255" s="26"/>
      <c r="O255" s="26"/>
      <c r="P255" s="26"/>
      <c r="Q255" s="26"/>
      <c r="R255" s="26"/>
      <c r="S255" s="26"/>
      <c r="T255" s="26"/>
      <c r="U255" s="26"/>
      <c r="V255" s="26"/>
      <c r="W255" s="26"/>
      <c r="X255" s="26"/>
      <c r="Y255" s="26"/>
      <c r="Z255" s="26"/>
    </row>
    <row r="256" spans="1:26" x14ac:dyDescent="0.2">
      <c r="A256" s="26"/>
      <c r="B256" s="30"/>
      <c r="C256" s="30"/>
      <c r="D256" s="30"/>
      <c r="E256" s="26"/>
      <c r="F256" s="26"/>
      <c r="G256" s="26"/>
      <c r="H256" s="26"/>
      <c r="I256" s="26"/>
      <c r="J256" s="26"/>
      <c r="K256" s="26"/>
      <c r="L256" s="26"/>
      <c r="M256" s="26"/>
      <c r="N256" s="26"/>
      <c r="O256" s="26"/>
      <c r="P256" s="26"/>
      <c r="Q256" s="26"/>
      <c r="R256" s="26"/>
      <c r="S256" s="26"/>
      <c r="T256" s="26"/>
      <c r="U256" s="26"/>
      <c r="V256" s="26"/>
      <c r="W256" s="26"/>
      <c r="X256" s="26"/>
      <c r="Y256" s="26"/>
      <c r="Z256" s="26"/>
    </row>
    <row r="257" spans="1:26" x14ac:dyDescent="0.2">
      <c r="A257" s="26"/>
      <c r="B257" s="30"/>
      <c r="C257" s="30"/>
      <c r="D257" s="30"/>
      <c r="E257" s="26"/>
      <c r="F257" s="26"/>
      <c r="G257" s="26"/>
      <c r="H257" s="26"/>
      <c r="I257" s="26"/>
      <c r="J257" s="26"/>
      <c r="K257" s="26"/>
      <c r="L257" s="26"/>
      <c r="M257" s="26"/>
      <c r="N257" s="26"/>
      <c r="O257" s="26"/>
      <c r="P257" s="26"/>
      <c r="Q257" s="26"/>
      <c r="R257" s="26"/>
      <c r="S257" s="26"/>
      <c r="T257" s="26"/>
      <c r="U257" s="26"/>
      <c r="V257" s="26"/>
      <c r="W257" s="26"/>
      <c r="X257" s="26"/>
      <c r="Y257" s="26"/>
      <c r="Z257" s="26"/>
    </row>
    <row r="258" spans="1:26" x14ac:dyDescent="0.2">
      <c r="A258" s="26"/>
      <c r="B258" s="30"/>
      <c r="C258" s="30"/>
      <c r="D258" s="30"/>
      <c r="E258" s="26"/>
      <c r="F258" s="26"/>
      <c r="G258" s="26"/>
      <c r="H258" s="26"/>
      <c r="I258" s="26"/>
      <c r="J258" s="26"/>
      <c r="K258" s="26"/>
      <c r="L258" s="26"/>
      <c r="M258" s="26"/>
      <c r="N258" s="26"/>
      <c r="O258" s="26"/>
      <c r="P258" s="26"/>
      <c r="Q258" s="26"/>
      <c r="R258" s="26"/>
      <c r="S258" s="26"/>
      <c r="T258" s="26"/>
      <c r="U258" s="26"/>
      <c r="V258" s="26"/>
      <c r="W258" s="26"/>
      <c r="X258" s="26"/>
      <c r="Y258" s="26"/>
      <c r="Z258" s="26"/>
    </row>
    <row r="259" spans="1:26" x14ac:dyDescent="0.2">
      <c r="A259" s="26"/>
      <c r="B259" s="30"/>
      <c r="C259" s="30"/>
      <c r="D259" s="30"/>
      <c r="E259" s="26"/>
      <c r="F259" s="26"/>
      <c r="G259" s="26"/>
      <c r="H259" s="26"/>
      <c r="I259" s="26"/>
      <c r="J259" s="26"/>
      <c r="K259" s="26"/>
      <c r="L259" s="26"/>
      <c r="M259" s="26"/>
      <c r="N259" s="26"/>
      <c r="O259" s="26"/>
      <c r="P259" s="26"/>
      <c r="Q259" s="26"/>
      <c r="R259" s="26"/>
      <c r="S259" s="26"/>
      <c r="T259" s="26"/>
      <c r="U259" s="26"/>
      <c r="V259" s="26"/>
      <c r="W259" s="26"/>
      <c r="X259" s="26"/>
      <c r="Y259" s="26"/>
      <c r="Z259" s="26"/>
    </row>
    <row r="260" spans="1:26" x14ac:dyDescent="0.2">
      <c r="A260" s="26"/>
      <c r="B260" s="30"/>
      <c r="C260" s="30"/>
      <c r="D260" s="30"/>
      <c r="E260" s="26"/>
      <c r="F260" s="26"/>
      <c r="G260" s="26"/>
      <c r="H260" s="26"/>
      <c r="I260" s="26"/>
      <c r="J260" s="26"/>
      <c r="K260" s="26"/>
      <c r="L260" s="26"/>
      <c r="M260" s="26"/>
      <c r="N260" s="26"/>
      <c r="O260" s="26"/>
      <c r="P260" s="26"/>
      <c r="Q260" s="26"/>
      <c r="R260" s="26"/>
      <c r="S260" s="26"/>
      <c r="T260" s="26"/>
      <c r="U260" s="26"/>
      <c r="V260" s="26"/>
      <c r="W260" s="26"/>
      <c r="X260" s="26"/>
      <c r="Y260" s="26"/>
      <c r="Z260" s="26"/>
    </row>
    <row r="261" spans="1:26" x14ac:dyDescent="0.2">
      <c r="A261" s="26"/>
      <c r="B261" s="30"/>
      <c r="C261" s="30"/>
      <c r="D261" s="30"/>
      <c r="E261" s="26"/>
      <c r="F261" s="26"/>
      <c r="G261" s="26"/>
      <c r="H261" s="26"/>
      <c r="I261" s="26"/>
      <c r="J261" s="26"/>
      <c r="K261" s="26"/>
      <c r="L261" s="26"/>
      <c r="M261" s="26"/>
      <c r="N261" s="26"/>
      <c r="O261" s="26"/>
      <c r="P261" s="26"/>
      <c r="Q261" s="26"/>
      <c r="R261" s="26"/>
      <c r="S261" s="26"/>
      <c r="T261" s="26"/>
      <c r="U261" s="26"/>
      <c r="V261" s="26"/>
      <c r="W261" s="26"/>
      <c r="X261" s="26"/>
      <c r="Y261" s="26"/>
      <c r="Z261" s="26"/>
    </row>
    <row r="262" spans="1:26" x14ac:dyDescent="0.2">
      <c r="A262" s="26"/>
      <c r="B262" s="30"/>
      <c r="C262" s="30"/>
      <c r="D262" s="30"/>
      <c r="E262" s="26"/>
      <c r="F262" s="26"/>
      <c r="G262" s="26"/>
      <c r="H262" s="26"/>
      <c r="I262" s="26"/>
      <c r="J262" s="26"/>
      <c r="K262" s="26"/>
      <c r="L262" s="26"/>
      <c r="M262" s="26"/>
      <c r="N262" s="26"/>
      <c r="O262" s="26"/>
      <c r="P262" s="26"/>
      <c r="Q262" s="26"/>
      <c r="R262" s="26"/>
      <c r="S262" s="26"/>
      <c r="T262" s="26"/>
      <c r="U262" s="26"/>
      <c r="V262" s="26"/>
      <c r="W262" s="26"/>
      <c r="X262" s="26"/>
      <c r="Y262" s="26"/>
      <c r="Z262" s="26"/>
    </row>
    <row r="263" spans="1:26" x14ac:dyDescent="0.2">
      <c r="A263" s="26"/>
      <c r="B263" s="30"/>
      <c r="C263" s="30"/>
      <c r="D263" s="30"/>
      <c r="E263" s="26"/>
      <c r="F263" s="26"/>
      <c r="G263" s="26"/>
      <c r="H263" s="26"/>
      <c r="I263" s="26"/>
      <c r="J263" s="26"/>
      <c r="K263" s="26"/>
      <c r="L263" s="26"/>
      <c r="M263" s="26"/>
      <c r="N263" s="26"/>
      <c r="O263" s="26"/>
      <c r="P263" s="26"/>
      <c r="Q263" s="26"/>
      <c r="R263" s="26"/>
      <c r="S263" s="26"/>
      <c r="T263" s="26"/>
      <c r="U263" s="26"/>
      <c r="V263" s="26"/>
      <c r="W263" s="26"/>
      <c r="X263" s="26"/>
      <c r="Y263" s="26"/>
      <c r="Z263" s="26"/>
    </row>
    <row r="264" spans="1:26" x14ac:dyDescent="0.2">
      <c r="A264" s="26"/>
      <c r="B264" s="30"/>
      <c r="C264" s="30"/>
      <c r="D264" s="30"/>
      <c r="E264" s="26"/>
      <c r="F264" s="26"/>
      <c r="G264" s="26"/>
      <c r="H264" s="26"/>
      <c r="I264" s="26"/>
      <c r="J264" s="26"/>
      <c r="K264" s="26"/>
      <c r="L264" s="26"/>
      <c r="M264" s="26"/>
      <c r="N264" s="26"/>
      <c r="O264" s="26"/>
      <c r="P264" s="26"/>
      <c r="Q264" s="26"/>
      <c r="R264" s="26"/>
      <c r="S264" s="26"/>
      <c r="T264" s="26"/>
      <c r="U264" s="26"/>
      <c r="V264" s="26"/>
      <c r="W264" s="26"/>
      <c r="X264" s="26"/>
      <c r="Y264" s="26"/>
      <c r="Z264" s="26"/>
    </row>
    <row r="265" spans="1:26" x14ac:dyDescent="0.2">
      <c r="A265" s="26"/>
      <c r="B265" s="30"/>
      <c r="C265" s="30"/>
      <c r="D265" s="30"/>
      <c r="E265" s="26"/>
      <c r="F265" s="26"/>
      <c r="G265" s="26"/>
      <c r="H265" s="26"/>
      <c r="I265" s="26"/>
      <c r="J265" s="26"/>
      <c r="K265" s="26"/>
      <c r="L265" s="26"/>
      <c r="M265" s="26"/>
      <c r="N265" s="26"/>
      <c r="O265" s="26"/>
      <c r="P265" s="26"/>
      <c r="Q265" s="26"/>
      <c r="R265" s="26"/>
      <c r="S265" s="26"/>
      <c r="T265" s="26"/>
      <c r="U265" s="26"/>
      <c r="V265" s="26"/>
      <c r="W265" s="26"/>
      <c r="X265" s="26"/>
      <c r="Y265" s="26"/>
      <c r="Z265" s="26"/>
    </row>
    <row r="266" spans="1:26" x14ac:dyDescent="0.2">
      <c r="A266" s="26"/>
      <c r="B266" s="30"/>
      <c r="C266" s="30"/>
      <c r="D266" s="30"/>
      <c r="E266" s="26"/>
      <c r="F266" s="26"/>
      <c r="G266" s="26"/>
      <c r="H266" s="26"/>
      <c r="I266" s="26"/>
      <c r="J266" s="26"/>
      <c r="K266" s="26"/>
      <c r="L266" s="26"/>
      <c r="M266" s="26"/>
      <c r="N266" s="26"/>
      <c r="O266" s="26"/>
      <c r="P266" s="26"/>
      <c r="Q266" s="26"/>
      <c r="R266" s="26"/>
      <c r="S266" s="26"/>
      <c r="T266" s="26"/>
      <c r="U266" s="26"/>
      <c r="V266" s="26"/>
      <c r="W266" s="26"/>
      <c r="X266" s="26"/>
      <c r="Y266" s="26"/>
      <c r="Z266" s="26"/>
    </row>
    <row r="267" spans="1:26" x14ac:dyDescent="0.2">
      <c r="A267" s="26"/>
      <c r="B267" s="30"/>
      <c r="C267" s="30"/>
      <c r="D267" s="30"/>
      <c r="E267" s="26"/>
      <c r="F267" s="26"/>
      <c r="G267" s="26"/>
      <c r="H267" s="26"/>
      <c r="I267" s="26"/>
      <c r="J267" s="26"/>
      <c r="K267" s="26"/>
      <c r="L267" s="26"/>
      <c r="M267" s="26"/>
      <c r="N267" s="26"/>
      <c r="O267" s="26"/>
      <c r="P267" s="26"/>
      <c r="Q267" s="26"/>
      <c r="R267" s="26"/>
      <c r="S267" s="26"/>
      <c r="T267" s="26"/>
      <c r="U267" s="26"/>
      <c r="V267" s="26"/>
      <c r="W267" s="26"/>
      <c r="X267" s="26"/>
      <c r="Y267" s="26"/>
      <c r="Z267" s="26"/>
    </row>
    <row r="268" spans="1:26" x14ac:dyDescent="0.2">
      <c r="A268" s="26"/>
      <c r="B268" s="30"/>
      <c r="C268" s="30"/>
      <c r="D268" s="30"/>
      <c r="E268" s="26"/>
      <c r="F268" s="26"/>
      <c r="G268" s="26"/>
      <c r="H268" s="26"/>
      <c r="I268" s="26"/>
      <c r="J268" s="26"/>
      <c r="K268" s="26"/>
      <c r="L268" s="26"/>
      <c r="M268" s="26"/>
      <c r="N268" s="26"/>
      <c r="O268" s="26"/>
      <c r="P268" s="26"/>
      <c r="Q268" s="26"/>
      <c r="R268" s="26"/>
      <c r="S268" s="26"/>
      <c r="T268" s="26"/>
      <c r="U268" s="26"/>
      <c r="V268" s="26"/>
      <c r="W268" s="26"/>
      <c r="X268" s="26"/>
      <c r="Y268" s="26"/>
      <c r="Z268" s="26"/>
    </row>
    <row r="269" spans="1:26" x14ac:dyDescent="0.2">
      <c r="A269" s="26"/>
      <c r="B269" s="30"/>
      <c r="C269" s="30"/>
      <c r="D269" s="30"/>
      <c r="E269" s="26"/>
      <c r="F269" s="26"/>
      <c r="G269" s="26"/>
      <c r="H269" s="26"/>
      <c r="I269" s="26"/>
      <c r="J269" s="26"/>
      <c r="K269" s="26"/>
      <c r="L269" s="26"/>
      <c r="M269" s="26"/>
      <c r="N269" s="26"/>
      <c r="O269" s="26"/>
      <c r="P269" s="26"/>
      <c r="Q269" s="26"/>
      <c r="R269" s="26"/>
      <c r="S269" s="26"/>
      <c r="T269" s="26"/>
      <c r="U269" s="26"/>
      <c r="V269" s="26"/>
      <c r="W269" s="26"/>
      <c r="X269" s="26"/>
      <c r="Y269" s="26"/>
      <c r="Z269" s="26"/>
    </row>
    <row r="270" spans="1:26" x14ac:dyDescent="0.2">
      <c r="A270" s="26"/>
      <c r="B270" s="30"/>
      <c r="C270" s="30"/>
      <c r="D270" s="30"/>
      <c r="E270" s="26"/>
      <c r="F270" s="26"/>
      <c r="G270" s="26"/>
      <c r="H270" s="26"/>
      <c r="I270" s="26"/>
      <c r="J270" s="26"/>
      <c r="K270" s="26"/>
      <c r="L270" s="26"/>
      <c r="M270" s="26"/>
      <c r="N270" s="26"/>
      <c r="O270" s="26"/>
      <c r="P270" s="26"/>
      <c r="Q270" s="26"/>
      <c r="R270" s="26"/>
      <c r="S270" s="26"/>
      <c r="T270" s="26"/>
      <c r="U270" s="26"/>
      <c r="V270" s="26"/>
      <c r="W270" s="26"/>
      <c r="X270" s="26"/>
      <c r="Y270" s="26"/>
      <c r="Z270" s="26"/>
    </row>
    <row r="271" spans="1:26" x14ac:dyDescent="0.2">
      <c r="A271" s="26"/>
      <c r="B271" s="30"/>
      <c r="C271" s="30"/>
      <c r="D271" s="30"/>
      <c r="E271" s="26"/>
      <c r="F271" s="26"/>
      <c r="G271" s="26"/>
      <c r="H271" s="26"/>
      <c r="I271" s="26"/>
      <c r="J271" s="26"/>
      <c r="K271" s="26"/>
      <c r="L271" s="26"/>
      <c r="M271" s="26"/>
      <c r="N271" s="26"/>
      <c r="O271" s="26"/>
      <c r="P271" s="26"/>
      <c r="Q271" s="26"/>
      <c r="R271" s="26"/>
      <c r="S271" s="26"/>
      <c r="T271" s="26"/>
      <c r="U271" s="26"/>
      <c r="V271" s="26"/>
      <c r="W271" s="26"/>
      <c r="X271" s="26"/>
      <c r="Y271" s="26"/>
      <c r="Z271" s="26"/>
    </row>
    <row r="272" spans="1:26" x14ac:dyDescent="0.2">
      <c r="A272" s="26"/>
      <c r="B272" s="30"/>
      <c r="C272" s="30"/>
      <c r="D272" s="30"/>
      <c r="E272" s="26"/>
      <c r="F272" s="26"/>
      <c r="G272" s="26"/>
      <c r="H272" s="26"/>
      <c r="I272" s="26"/>
      <c r="J272" s="26"/>
      <c r="K272" s="26"/>
      <c r="L272" s="26"/>
      <c r="M272" s="26"/>
      <c r="N272" s="26"/>
      <c r="O272" s="26"/>
      <c r="P272" s="26"/>
      <c r="Q272" s="26"/>
      <c r="R272" s="26"/>
      <c r="S272" s="26"/>
      <c r="T272" s="26"/>
      <c r="U272" s="26"/>
      <c r="V272" s="26"/>
      <c r="W272" s="26"/>
      <c r="X272" s="26"/>
      <c r="Y272" s="26"/>
      <c r="Z272" s="26"/>
    </row>
    <row r="273" spans="1:26" x14ac:dyDescent="0.2">
      <c r="A273" s="26"/>
      <c r="B273" s="30"/>
      <c r="C273" s="30"/>
      <c r="D273" s="30"/>
      <c r="E273" s="26"/>
      <c r="F273" s="26"/>
      <c r="G273" s="26"/>
      <c r="H273" s="26"/>
      <c r="I273" s="26"/>
      <c r="J273" s="26"/>
      <c r="K273" s="26"/>
      <c r="L273" s="26"/>
      <c r="M273" s="26"/>
      <c r="N273" s="26"/>
      <c r="O273" s="26"/>
      <c r="P273" s="26"/>
      <c r="Q273" s="26"/>
      <c r="R273" s="26"/>
      <c r="S273" s="26"/>
      <c r="T273" s="26"/>
      <c r="U273" s="26"/>
      <c r="V273" s="26"/>
      <c r="W273" s="26"/>
      <c r="X273" s="26"/>
      <c r="Y273" s="26"/>
      <c r="Z273" s="26"/>
    </row>
    <row r="274" spans="1:26" x14ac:dyDescent="0.2">
      <c r="A274" s="26"/>
      <c r="B274" s="30"/>
      <c r="C274" s="30"/>
      <c r="D274" s="30"/>
      <c r="E274" s="26"/>
      <c r="F274" s="26"/>
      <c r="G274" s="26"/>
      <c r="H274" s="26"/>
      <c r="I274" s="26"/>
      <c r="J274" s="26"/>
      <c r="K274" s="26"/>
      <c r="L274" s="26"/>
      <c r="M274" s="26"/>
      <c r="N274" s="26"/>
      <c r="O274" s="26"/>
      <c r="P274" s="26"/>
      <c r="Q274" s="26"/>
      <c r="R274" s="26"/>
      <c r="S274" s="26"/>
      <c r="T274" s="26"/>
      <c r="U274" s="26"/>
      <c r="V274" s="26"/>
      <c r="W274" s="26"/>
      <c r="X274" s="26"/>
      <c r="Y274" s="26"/>
      <c r="Z274" s="26"/>
    </row>
    <row r="275" spans="1:26" x14ac:dyDescent="0.2">
      <c r="A275" s="26"/>
      <c r="B275" s="30"/>
      <c r="C275" s="30"/>
      <c r="D275" s="30"/>
      <c r="E275" s="26"/>
      <c r="F275" s="26"/>
      <c r="G275" s="26"/>
      <c r="H275" s="26"/>
      <c r="I275" s="26"/>
      <c r="J275" s="26"/>
      <c r="K275" s="26"/>
      <c r="L275" s="26"/>
      <c r="M275" s="26"/>
      <c r="N275" s="26"/>
      <c r="O275" s="26"/>
      <c r="P275" s="26"/>
      <c r="Q275" s="26"/>
      <c r="R275" s="26"/>
      <c r="S275" s="26"/>
      <c r="T275" s="26"/>
      <c r="U275" s="26"/>
      <c r="V275" s="26"/>
      <c r="W275" s="26"/>
      <c r="X275" s="26"/>
      <c r="Y275" s="26"/>
      <c r="Z275" s="26"/>
    </row>
    <row r="276" spans="1:26" x14ac:dyDescent="0.2">
      <c r="A276" s="26"/>
      <c r="B276" s="30"/>
      <c r="C276" s="30"/>
      <c r="D276" s="30"/>
      <c r="E276" s="26"/>
      <c r="F276" s="26"/>
      <c r="G276" s="26"/>
      <c r="H276" s="26"/>
      <c r="I276" s="26"/>
      <c r="J276" s="26"/>
      <c r="K276" s="26"/>
      <c r="L276" s="26"/>
      <c r="M276" s="26"/>
      <c r="N276" s="26"/>
      <c r="O276" s="26"/>
      <c r="P276" s="26"/>
      <c r="Q276" s="26"/>
      <c r="R276" s="26"/>
      <c r="S276" s="26"/>
      <c r="T276" s="26"/>
      <c r="U276" s="26"/>
      <c r="V276" s="26"/>
      <c r="W276" s="26"/>
      <c r="X276" s="26"/>
      <c r="Y276" s="26"/>
      <c r="Z276" s="26"/>
    </row>
    <row r="277" spans="1:26" x14ac:dyDescent="0.2">
      <c r="A277" s="26"/>
      <c r="B277" s="30"/>
      <c r="C277" s="30"/>
      <c r="D277" s="30"/>
      <c r="E277" s="26"/>
      <c r="F277" s="26"/>
      <c r="G277" s="26"/>
      <c r="H277" s="26"/>
      <c r="I277" s="26"/>
      <c r="J277" s="26"/>
      <c r="K277" s="26"/>
      <c r="L277" s="26"/>
      <c r="M277" s="26"/>
      <c r="N277" s="26"/>
      <c r="O277" s="26"/>
      <c r="P277" s="26"/>
      <c r="Q277" s="26"/>
      <c r="R277" s="26"/>
      <c r="S277" s="26"/>
      <c r="T277" s="26"/>
      <c r="U277" s="26"/>
      <c r="V277" s="26"/>
      <c r="W277" s="26"/>
      <c r="X277" s="26"/>
      <c r="Y277" s="26"/>
      <c r="Z277" s="26"/>
    </row>
    <row r="278" spans="1:26" x14ac:dyDescent="0.2">
      <c r="A278" s="26"/>
      <c r="B278" s="30"/>
      <c r="C278" s="30"/>
      <c r="D278" s="30"/>
      <c r="E278" s="26"/>
      <c r="F278" s="26"/>
      <c r="G278" s="26"/>
      <c r="H278" s="26"/>
      <c r="I278" s="26"/>
      <c r="J278" s="26"/>
      <c r="K278" s="26"/>
      <c r="L278" s="26"/>
      <c r="M278" s="26"/>
      <c r="N278" s="26"/>
      <c r="O278" s="26"/>
      <c r="P278" s="26"/>
      <c r="Q278" s="26"/>
      <c r="R278" s="26"/>
      <c r="S278" s="26"/>
      <c r="T278" s="26"/>
      <c r="U278" s="26"/>
      <c r="V278" s="26"/>
      <c r="W278" s="26"/>
      <c r="X278" s="26"/>
      <c r="Y278" s="26"/>
      <c r="Z278" s="26"/>
    </row>
    <row r="279" spans="1:26" x14ac:dyDescent="0.2">
      <c r="A279" s="26"/>
      <c r="B279" s="30"/>
      <c r="C279" s="30"/>
      <c r="D279" s="30"/>
      <c r="E279" s="26"/>
      <c r="F279" s="26"/>
      <c r="G279" s="26"/>
      <c r="H279" s="26"/>
      <c r="I279" s="26"/>
      <c r="J279" s="26"/>
      <c r="K279" s="26"/>
      <c r="L279" s="26"/>
      <c r="M279" s="26"/>
      <c r="N279" s="26"/>
      <c r="O279" s="26"/>
      <c r="P279" s="26"/>
      <c r="Q279" s="26"/>
      <c r="R279" s="26"/>
      <c r="S279" s="26"/>
      <c r="T279" s="26"/>
      <c r="U279" s="26"/>
      <c r="V279" s="26"/>
      <c r="W279" s="26"/>
      <c r="X279" s="26"/>
      <c r="Y279" s="26"/>
      <c r="Z279" s="26"/>
    </row>
    <row r="280" spans="1:26" x14ac:dyDescent="0.2">
      <c r="A280" s="26"/>
      <c r="B280" s="30"/>
      <c r="C280" s="30"/>
      <c r="D280" s="30"/>
      <c r="E280" s="26"/>
      <c r="F280" s="26"/>
      <c r="G280" s="26"/>
      <c r="H280" s="26"/>
      <c r="I280" s="26"/>
      <c r="J280" s="26"/>
      <c r="K280" s="26"/>
      <c r="L280" s="26"/>
      <c r="M280" s="26"/>
      <c r="N280" s="26"/>
      <c r="O280" s="26"/>
      <c r="P280" s="26"/>
      <c r="Q280" s="26"/>
      <c r="R280" s="26"/>
      <c r="S280" s="26"/>
      <c r="T280" s="26"/>
      <c r="U280" s="26"/>
      <c r="V280" s="26"/>
      <c r="W280" s="26"/>
      <c r="X280" s="26"/>
      <c r="Y280" s="26"/>
      <c r="Z280" s="26"/>
    </row>
    <row r="281" spans="1:26" x14ac:dyDescent="0.2">
      <c r="A281" s="26"/>
      <c r="B281" s="30"/>
      <c r="C281" s="30"/>
      <c r="D281" s="30"/>
      <c r="E281" s="26"/>
      <c r="F281" s="26"/>
      <c r="G281" s="26"/>
      <c r="H281" s="26"/>
      <c r="I281" s="26"/>
      <c r="J281" s="26"/>
      <c r="K281" s="26"/>
      <c r="L281" s="26"/>
      <c r="M281" s="26"/>
      <c r="N281" s="26"/>
      <c r="O281" s="26"/>
      <c r="P281" s="26"/>
      <c r="Q281" s="26"/>
      <c r="R281" s="26"/>
      <c r="S281" s="26"/>
      <c r="T281" s="26"/>
      <c r="U281" s="26"/>
      <c r="V281" s="26"/>
      <c r="W281" s="26"/>
      <c r="X281" s="26"/>
      <c r="Y281" s="26"/>
      <c r="Z281" s="26"/>
    </row>
    <row r="282" spans="1:26" x14ac:dyDescent="0.2">
      <c r="A282" s="26"/>
      <c r="B282" s="30"/>
      <c r="C282" s="30"/>
      <c r="D282" s="30"/>
      <c r="E282" s="26"/>
      <c r="F282" s="26"/>
      <c r="G282" s="26"/>
      <c r="H282" s="26"/>
      <c r="I282" s="26"/>
      <c r="J282" s="26"/>
      <c r="K282" s="26"/>
      <c r="L282" s="26"/>
      <c r="M282" s="26"/>
      <c r="N282" s="26"/>
      <c r="O282" s="26"/>
      <c r="P282" s="26"/>
      <c r="Q282" s="26"/>
      <c r="R282" s="26"/>
      <c r="S282" s="26"/>
      <c r="T282" s="26"/>
      <c r="U282" s="26"/>
      <c r="V282" s="26"/>
      <c r="W282" s="26"/>
      <c r="X282" s="26"/>
      <c r="Y282" s="26"/>
      <c r="Z282" s="26"/>
    </row>
    <row r="283" spans="1:26" x14ac:dyDescent="0.2">
      <c r="A283" s="26"/>
      <c r="B283" s="30"/>
      <c r="C283" s="30"/>
      <c r="D283" s="30"/>
      <c r="E283" s="26"/>
      <c r="F283" s="26"/>
      <c r="G283" s="26"/>
      <c r="H283" s="26"/>
      <c r="I283" s="26"/>
      <c r="J283" s="26"/>
      <c r="K283" s="26"/>
      <c r="L283" s="26"/>
      <c r="M283" s="26"/>
      <c r="N283" s="26"/>
      <c r="O283" s="26"/>
      <c r="P283" s="26"/>
      <c r="Q283" s="26"/>
      <c r="R283" s="26"/>
      <c r="S283" s="26"/>
      <c r="T283" s="26"/>
      <c r="U283" s="26"/>
      <c r="V283" s="26"/>
      <c r="W283" s="26"/>
      <c r="X283" s="26"/>
      <c r="Y283" s="26"/>
      <c r="Z283" s="26"/>
    </row>
    <row r="284" spans="1:26" x14ac:dyDescent="0.2">
      <c r="A284" s="26"/>
      <c r="B284" s="30"/>
      <c r="C284" s="30"/>
      <c r="D284" s="30"/>
      <c r="E284" s="26"/>
      <c r="F284" s="26"/>
      <c r="G284" s="26"/>
      <c r="H284" s="26"/>
      <c r="I284" s="26"/>
      <c r="J284" s="26"/>
      <c r="K284" s="26"/>
      <c r="L284" s="26"/>
      <c r="M284" s="26"/>
      <c r="N284" s="26"/>
      <c r="O284" s="26"/>
      <c r="P284" s="26"/>
      <c r="Q284" s="26"/>
      <c r="R284" s="26"/>
      <c r="S284" s="26"/>
      <c r="T284" s="26"/>
      <c r="U284" s="26"/>
      <c r="V284" s="26"/>
      <c r="W284" s="26"/>
      <c r="X284" s="26"/>
      <c r="Y284" s="26"/>
      <c r="Z284" s="26"/>
    </row>
    <row r="285" spans="1:26" x14ac:dyDescent="0.2">
      <c r="A285" s="26"/>
      <c r="B285" s="30"/>
      <c r="C285" s="30"/>
      <c r="D285" s="30"/>
      <c r="E285" s="26"/>
      <c r="F285" s="26"/>
      <c r="G285" s="26"/>
      <c r="H285" s="26"/>
      <c r="I285" s="26"/>
      <c r="J285" s="26"/>
      <c r="K285" s="26"/>
      <c r="L285" s="26"/>
      <c r="M285" s="26"/>
      <c r="N285" s="26"/>
      <c r="O285" s="26"/>
      <c r="P285" s="26"/>
      <c r="Q285" s="26"/>
      <c r="R285" s="26"/>
      <c r="S285" s="26"/>
      <c r="T285" s="26"/>
      <c r="U285" s="26"/>
      <c r="V285" s="26"/>
      <c r="W285" s="26"/>
      <c r="X285" s="26"/>
      <c r="Y285" s="26"/>
      <c r="Z285" s="26"/>
    </row>
    <row r="286" spans="1:26" x14ac:dyDescent="0.2">
      <c r="A286" s="26"/>
      <c r="B286" s="30"/>
      <c r="C286" s="30"/>
      <c r="D286" s="30"/>
      <c r="E286" s="26"/>
      <c r="F286" s="26"/>
      <c r="G286" s="26"/>
      <c r="H286" s="26"/>
      <c r="I286" s="26"/>
      <c r="J286" s="26"/>
      <c r="K286" s="26"/>
      <c r="L286" s="26"/>
      <c r="M286" s="26"/>
      <c r="N286" s="26"/>
      <c r="O286" s="26"/>
      <c r="P286" s="26"/>
      <c r="Q286" s="26"/>
      <c r="R286" s="26"/>
      <c r="S286" s="26"/>
      <c r="T286" s="26"/>
      <c r="U286" s="26"/>
      <c r="V286" s="26"/>
      <c r="W286" s="26"/>
      <c r="X286" s="26"/>
      <c r="Y286" s="26"/>
      <c r="Z286" s="26"/>
    </row>
    <row r="287" spans="1:26" x14ac:dyDescent="0.2">
      <c r="A287" s="26"/>
      <c r="B287" s="30"/>
      <c r="C287" s="30"/>
      <c r="D287" s="30"/>
      <c r="E287" s="26"/>
      <c r="F287" s="26"/>
      <c r="G287" s="26"/>
      <c r="H287" s="26"/>
      <c r="I287" s="26"/>
      <c r="J287" s="26"/>
      <c r="K287" s="26"/>
      <c r="L287" s="26"/>
      <c r="M287" s="26"/>
      <c r="N287" s="26"/>
      <c r="O287" s="26"/>
      <c r="P287" s="26"/>
      <c r="Q287" s="26"/>
      <c r="R287" s="26"/>
      <c r="S287" s="26"/>
      <c r="T287" s="26"/>
      <c r="U287" s="26"/>
      <c r="V287" s="26"/>
      <c r="W287" s="26"/>
      <c r="X287" s="26"/>
      <c r="Y287" s="26"/>
      <c r="Z287" s="26"/>
    </row>
    <row r="288" spans="1:26" x14ac:dyDescent="0.2">
      <c r="A288" s="26"/>
      <c r="B288" s="30"/>
      <c r="C288" s="30"/>
      <c r="D288" s="30"/>
      <c r="E288" s="26"/>
      <c r="F288" s="26"/>
      <c r="G288" s="26"/>
      <c r="H288" s="26"/>
      <c r="I288" s="26"/>
      <c r="J288" s="26"/>
      <c r="K288" s="26"/>
      <c r="L288" s="26"/>
      <c r="M288" s="26"/>
      <c r="N288" s="26"/>
      <c r="O288" s="26"/>
      <c r="P288" s="26"/>
      <c r="Q288" s="26"/>
      <c r="R288" s="26"/>
      <c r="S288" s="26"/>
      <c r="T288" s="26"/>
      <c r="U288" s="26"/>
      <c r="V288" s="26"/>
      <c r="W288" s="26"/>
      <c r="X288" s="26"/>
      <c r="Y288" s="26"/>
      <c r="Z288" s="26"/>
    </row>
    <row r="289" spans="1:26" x14ac:dyDescent="0.2">
      <c r="A289" s="26"/>
      <c r="B289" s="30"/>
      <c r="C289" s="30"/>
      <c r="D289" s="30"/>
      <c r="E289" s="26"/>
      <c r="F289" s="26"/>
      <c r="G289" s="26"/>
      <c r="H289" s="26"/>
      <c r="I289" s="26"/>
      <c r="J289" s="26"/>
      <c r="K289" s="26"/>
      <c r="L289" s="26"/>
      <c r="M289" s="26"/>
      <c r="N289" s="26"/>
      <c r="O289" s="26"/>
      <c r="P289" s="26"/>
      <c r="Q289" s="26"/>
      <c r="R289" s="26"/>
      <c r="S289" s="26"/>
      <c r="T289" s="26"/>
      <c r="U289" s="26"/>
      <c r="V289" s="26"/>
      <c r="W289" s="26"/>
      <c r="X289" s="26"/>
      <c r="Y289" s="26"/>
      <c r="Z289" s="26"/>
    </row>
    <row r="290" spans="1:26" x14ac:dyDescent="0.2">
      <c r="A290" s="26"/>
      <c r="B290" s="30"/>
      <c r="C290" s="30"/>
      <c r="D290" s="30"/>
      <c r="E290" s="26"/>
      <c r="F290" s="26"/>
      <c r="G290" s="26"/>
      <c r="H290" s="26"/>
      <c r="I290" s="26"/>
      <c r="J290" s="26"/>
      <c r="K290" s="26"/>
      <c r="L290" s="26"/>
      <c r="M290" s="26"/>
      <c r="N290" s="26"/>
      <c r="O290" s="26"/>
      <c r="P290" s="26"/>
      <c r="Q290" s="26"/>
      <c r="R290" s="26"/>
      <c r="S290" s="26"/>
      <c r="T290" s="26"/>
      <c r="U290" s="26"/>
      <c r="V290" s="26"/>
      <c r="W290" s="26"/>
      <c r="X290" s="26"/>
      <c r="Y290" s="26"/>
      <c r="Z290" s="26"/>
    </row>
    <row r="291" spans="1:26" x14ac:dyDescent="0.2">
      <c r="A291" s="26"/>
      <c r="B291" s="30"/>
      <c r="C291" s="30"/>
      <c r="D291" s="30"/>
      <c r="E291" s="26"/>
      <c r="F291" s="26"/>
      <c r="G291" s="26"/>
      <c r="H291" s="26"/>
      <c r="I291" s="26"/>
      <c r="J291" s="26"/>
      <c r="K291" s="26"/>
      <c r="L291" s="26"/>
      <c r="M291" s="26"/>
      <c r="N291" s="26"/>
      <c r="O291" s="26"/>
      <c r="P291" s="26"/>
      <c r="Q291" s="26"/>
      <c r="R291" s="26"/>
      <c r="S291" s="26"/>
      <c r="T291" s="26"/>
      <c r="U291" s="26"/>
      <c r="V291" s="26"/>
      <c r="W291" s="26"/>
      <c r="X291" s="26"/>
      <c r="Y291" s="26"/>
      <c r="Z291" s="26"/>
    </row>
    <row r="292" spans="1:26" x14ac:dyDescent="0.2">
      <c r="A292" s="26"/>
      <c r="B292" s="30"/>
      <c r="C292" s="30"/>
      <c r="D292" s="30"/>
      <c r="E292" s="26"/>
      <c r="F292" s="26"/>
      <c r="G292" s="26"/>
      <c r="H292" s="26"/>
      <c r="I292" s="26"/>
      <c r="J292" s="26"/>
      <c r="K292" s="26"/>
      <c r="L292" s="26"/>
      <c r="M292" s="26"/>
      <c r="N292" s="26"/>
      <c r="O292" s="26"/>
      <c r="P292" s="26"/>
      <c r="Q292" s="26"/>
      <c r="R292" s="26"/>
      <c r="S292" s="26"/>
      <c r="T292" s="26"/>
      <c r="U292" s="26"/>
      <c r="V292" s="26"/>
      <c r="W292" s="26"/>
      <c r="X292" s="26"/>
      <c r="Y292" s="26"/>
      <c r="Z292" s="26"/>
    </row>
    <row r="293" spans="1:26" x14ac:dyDescent="0.2">
      <c r="A293" s="26"/>
      <c r="B293" s="30"/>
      <c r="C293" s="30"/>
      <c r="D293" s="30"/>
      <c r="E293" s="26"/>
      <c r="F293" s="26"/>
      <c r="G293" s="26"/>
      <c r="H293" s="26"/>
      <c r="I293" s="26"/>
      <c r="J293" s="26"/>
      <c r="K293" s="26"/>
      <c r="L293" s="26"/>
      <c r="M293" s="26"/>
      <c r="N293" s="26"/>
      <c r="O293" s="26"/>
      <c r="P293" s="26"/>
      <c r="Q293" s="26"/>
      <c r="R293" s="26"/>
      <c r="S293" s="26"/>
      <c r="T293" s="26"/>
      <c r="U293" s="26"/>
      <c r="V293" s="26"/>
      <c r="W293" s="26"/>
      <c r="X293" s="26"/>
      <c r="Y293" s="26"/>
      <c r="Z293" s="26"/>
    </row>
    <row r="294" spans="1:26" x14ac:dyDescent="0.2">
      <c r="A294" s="26"/>
      <c r="B294" s="30"/>
      <c r="C294" s="30"/>
      <c r="D294" s="30"/>
      <c r="E294" s="26"/>
      <c r="F294" s="26"/>
      <c r="G294" s="26"/>
      <c r="H294" s="26"/>
      <c r="I294" s="26"/>
      <c r="J294" s="26"/>
      <c r="K294" s="26"/>
      <c r="L294" s="26"/>
      <c r="M294" s="26"/>
      <c r="N294" s="26"/>
      <c r="O294" s="26"/>
      <c r="P294" s="26"/>
      <c r="Q294" s="26"/>
      <c r="R294" s="26"/>
      <c r="S294" s="26"/>
      <c r="T294" s="26"/>
      <c r="U294" s="26"/>
      <c r="V294" s="26"/>
      <c r="W294" s="26"/>
      <c r="X294" s="26"/>
      <c r="Y294" s="26"/>
      <c r="Z294" s="26"/>
    </row>
    <row r="295" spans="1:26" x14ac:dyDescent="0.2">
      <c r="A295" s="26"/>
      <c r="B295" s="30"/>
      <c r="C295" s="30"/>
      <c r="D295" s="30"/>
      <c r="E295" s="26"/>
      <c r="F295" s="26"/>
      <c r="G295" s="26"/>
      <c r="H295" s="26"/>
      <c r="I295" s="26"/>
      <c r="J295" s="26"/>
      <c r="K295" s="26"/>
      <c r="L295" s="26"/>
      <c r="M295" s="26"/>
      <c r="N295" s="26"/>
      <c r="O295" s="26"/>
      <c r="P295" s="26"/>
      <c r="Q295" s="26"/>
      <c r="R295" s="26"/>
      <c r="S295" s="26"/>
      <c r="T295" s="26"/>
      <c r="U295" s="26"/>
      <c r="V295" s="26"/>
      <c r="W295" s="26"/>
      <c r="X295" s="26"/>
      <c r="Y295" s="26"/>
      <c r="Z295" s="26"/>
    </row>
    <row r="296" spans="1:26" x14ac:dyDescent="0.2">
      <c r="A296" s="26"/>
      <c r="B296" s="30"/>
      <c r="C296" s="30"/>
      <c r="D296" s="30"/>
      <c r="E296" s="26"/>
      <c r="F296" s="26"/>
      <c r="G296" s="26"/>
      <c r="H296" s="26"/>
      <c r="I296" s="26"/>
      <c r="J296" s="26"/>
      <c r="K296" s="26"/>
      <c r="L296" s="26"/>
      <c r="M296" s="26"/>
      <c r="N296" s="26"/>
      <c r="O296" s="26"/>
      <c r="P296" s="26"/>
      <c r="Q296" s="26"/>
      <c r="R296" s="26"/>
      <c r="S296" s="26"/>
      <c r="T296" s="26"/>
      <c r="U296" s="26"/>
      <c r="V296" s="26"/>
      <c r="W296" s="26"/>
      <c r="X296" s="26"/>
      <c r="Y296" s="26"/>
      <c r="Z296" s="26"/>
    </row>
    <row r="297" spans="1:26" x14ac:dyDescent="0.2">
      <c r="A297" s="26"/>
      <c r="B297" s="30"/>
      <c r="C297" s="30"/>
      <c r="D297" s="30"/>
      <c r="E297" s="26"/>
      <c r="F297" s="26"/>
      <c r="G297" s="26"/>
      <c r="H297" s="26"/>
      <c r="I297" s="26"/>
      <c r="J297" s="26"/>
      <c r="K297" s="26"/>
      <c r="L297" s="26"/>
      <c r="M297" s="26"/>
      <c r="N297" s="26"/>
      <c r="O297" s="26"/>
      <c r="P297" s="26"/>
      <c r="Q297" s="26"/>
      <c r="R297" s="26"/>
      <c r="S297" s="26"/>
      <c r="T297" s="26"/>
      <c r="U297" s="26"/>
      <c r="V297" s="26"/>
      <c r="W297" s="26"/>
      <c r="X297" s="26"/>
      <c r="Y297" s="26"/>
      <c r="Z297" s="26"/>
    </row>
    <row r="298" spans="1:26" x14ac:dyDescent="0.2">
      <c r="A298" s="26"/>
      <c r="B298" s="30"/>
      <c r="C298" s="30"/>
      <c r="D298" s="30"/>
      <c r="E298" s="26"/>
      <c r="F298" s="26"/>
      <c r="G298" s="26"/>
      <c r="H298" s="26"/>
      <c r="I298" s="26"/>
      <c r="J298" s="26"/>
      <c r="K298" s="26"/>
      <c r="L298" s="26"/>
      <c r="M298" s="26"/>
      <c r="N298" s="26"/>
      <c r="O298" s="26"/>
      <c r="P298" s="26"/>
      <c r="Q298" s="26"/>
      <c r="R298" s="26"/>
      <c r="S298" s="26"/>
      <c r="T298" s="26"/>
      <c r="U298" s="26"/>
      <c r="V298" s="26"/>
      <c r="W298" s="26"/>
      <c r="X298" s="26"/>
      <c r="Y298" s="26"/>
      <c r="Z298" s="26"/>
    </row>
    <row r="299" spans="1:26" x14ac:dyDescent="0.2">
      <c r="A299" s="26"/>
      <c r="B299" s="30"/>
      <c r="C299" s="30"/>
      <c r="D299" s="30"/>
      <c r="E299" s="26"/>
      <c r="F299" s="26"/>
      <c r="G299" s="26"/>
      <c r="H299" s="26"/>
      <c r="I299" s="26"/>
      <c r="J299" s="26"/>
      <c r="K299" s="26"/>
      <c r="L299" s="26"/>
      <c r="M299" s="26"/>
      <c r="N299" s="26"/>
      <c r="O299" s="26"/>
      <c r="P299" s="26"/>
      <c r="Q299" s="26"/>
      <c r="R299" s="26"/>
      <c r="S299" s="26"/>
      <c r="T299" s="26"/>
      <c r="U299" s="26"/>
      <c r="V299" s="26"/>
      <c r="W299" s="26"/>
      <c r="X299" s="26"/>
      <c r="Y299" s="26"/>
      <c r="Z299" s="26"/>
    </row>
    <row r="300" spans="1:26" x14ac:dyDescent="0.2">
      <c r="A300" s="26"/>
      <c r="B300" s="30"/>
      <c r="C300" s="30"/>
      <c r="D300" s="30"/>
      <c r="E300" s="26"/>
      <c r="F300" s="26"/>
      <c r="G300" s="26"/>
      <c r="H300" s="26"/>
      <c r="I300" s="26"/>
      <c r="J300" s="26"/>
      <c r="K300" s="26"/>
      <c r="L300" s="26"/>
      <c r="M300" s="26"/>
      <c r="N300" s="26"/>
      <c r="O300" s="26"/>
      <c r="P300" s="26"/>
      <c r="Q300" s="26"/>
      <c r="R300" s="26"/>
      <c r="S300" s="26"/>
      <c r="T300" s="26"/>
      <c r="U300" s="26"/>
      <c r="V300" s="26"/>
      <c r="W300" s="26"/>
      <c r="X300" s="26"/>
      <c r="Y300" s="26"/>
      <c r="Z300" s="26"/>
    </row>
    <row r="301" spans="1:26" x14ac:dyDescent="0.2">
      <c r="A301" s="26"/>
      <c r="B301" s="30"/>
      <c r="C301" s="30"/>
      <c r="D301" s="30"/>
      <c r="E301" s="26"/>
      <c r="F301" s="26"/>
      <c r="G301" s="26"/>
      <c r="H301" s="26"/>
      <c r="I301" s="26"/>
      <c r="J301" s="26"/>
      <c r="K301" s="26"/>
      <c r="L301" s="26"/>
      <c r="M301" s="26"/>
      <c r="N301" s="26"/>
      <c r="O301" s="26"/>
      <c r="P301" s="26"/>
      <c r="Q301" s="26"/>
      <c r="R301" s="26"/>
      <c r="S301" s="26"/>
      <c r="T301" s="26"/>
      <c r="U301" s="26"/>
      <c r="V301" s="26"/>
      <c r="W301" s="26"/>
      <c r="X301" s="26"/>
      <c r="Y301" s="26"/>
      <c r="Z301" s="26"/>
    </row>
    <row r="302" spans="1:26" x14ac:dyDescent="0.2">
      <c r="A302" s="26"/>
      <c r="B302" s="30"/>
      <c r="C302" s="30"/>
      <c r="D302" s="30"/>
      <c r="E302" s="26"/>
      <c r="F302" s="26"/>
      <c r="G302" s="26"/>
      <c r="H302" s="26"/>
      <c r="I302" s="26"/>
      <c r="J302" s="26"/>
      <c r="K302" s="26"/>
      <c r="L302" s="26"/>
      <c r="M302" s="26"/>
      <c r="N302" s="26"/>
      <c r="O302" s="26"/>
      <c r="P302" s="26"/>
      <c r="Q302" s="26"/>
      <c r="R302" s="26"/>
      <c r="S302" s="26"/>
      <c r="T302" s="26"/>
      <c r="U302" s="26"/>
      <c r="V302" s="26"/>
      <c r="W302" s="26"/>
      <c r="X302" s="26"/>
      <c r="Y302" s="26"/>
      <c r="Z302" s="26"/>
    </row>
    <row r="303" spans="1:26" x14ac:dyDescent="0.2">
      <c r="A303" s="26"/>
      <c r="B303" s="30"/>
      <c r="C303" s="30"/>
      <c r="D303" s="30"/>
      <c r="E303" s="26"/>
      <c r="F303" s="26"/>
      <c r="G303" s="26"/>
      <c r="H303" s="26"/>
      <c r="I303" s="26"/>
      <c r="J303" s="26"/>
      <c r="K303" s="26"/>
      <c r="L303" s="26"/>
      <c r="M303" s="26"/>
      <c r="N303" s="26"/>
      <c r="O303" s="26"/>
      <c r="P303" s="26"/>
      <c r="Q303" s="26"/>
      <c r="R303" s="26"/>
      <c r="S303" s="26"/>
      <c r="T303" s="26"/>
      <c r="U303" s="26"/>
      <c r="V303" s="26"/>
      <c r="W303" s="26"/>
      <c r="X303" s="26"/>
      <c r="Y303" s="26"/>
      <c r="Z303" s="26"/>
    </row>
    <row r="304" spans="1:26" x14ac:dyDescent="0.2">
      <c r="A304" s="26"/>
      <c r="B304" s="30"/>
      <c r="C304" s="30"/>
      <c r="D304" s="30"/>
      <c r="E304" s="26"/>
      <c r="F304" s="26"/>
      <c r="G304" s="26"/>
      <c r="H304" s="26"/>
      <c r="I304" s="26"/>
      <c r="J304" s="26"/>
      <c r="K304" s="26"/>
      <c r="L304" s="26"/>
      <c r="M304" s="26"/>
      <c r="N304" s="26"/>
      <c r="O304" s="26"/>
      <c r="P304" s="26"/>
      <c r="Q304" s="26"/>
      <c r="R304" s="26"/>
      <c r="S304" s="26"/>
      <c r="T304" s="26"/>
      <c r="U304" s="26"/>
      <c r="V304" s="26"/>
      <c r="W304" s="26"/>
      <c r="X304" s="26"/>
      <c r="Y304" s="26"/>
      <c r="Z304" s="26"/>
    </row>
    <row r="305" spans="1:26" x14ac:dyDescent="0.2">
      <c r="A305" s="26"/>
      <c r="B305" s="30"/>
      <c r="C305" s="30"/>
      <c r="D305" s="30"/>
      <c r="E305" s="26"/>
      <c r="F305" s="26"/>
      <c r="G305" s="26"/>
      <c r="H305" s="26"/>
      <c r="I305" s="26"/>
      <c r="J305" s="26"/>
      <c r="K305" s="26"/>
      <c r="L305" s="26"/>
      <c r="M305" s="26"/>
      <c r="N305" s="26"/>
      <c r="O305" s="26"/>
      <c r="P305" s="26"/>
      <c r="Q305" s="26"/>
      <c r="R305" s="26"/>
      <c r="S305" s="26"/>
      <c r="T305" s="26"/>
      <c r="U305" s="26"/>
      <c r="V305" s="26"/>
      <c r="W305" s="26"/>
      <c r="X305" s="26"/>
      <c r="Y305" s="26"/>
      <c r="Z305" s="26"/>
    </row>
    <row r="306" spans="1:26" x14ac:dyDescent="0.2">
      <c r="A306" s="26"/>
      <c r="B306" s="30"/>
      <c r="C306" s="30"/>
      <c r="D306" s="30"/>
      <c r="E306" s="26"/>
      <c r="F306" s="26"/>
      <c r="G306" s="26"/>
      <c r="H306" s="26"/>
      <c r="I306" s="26"/>
      <c r="J306" s="26"/>
      <c r="K306" s="26"/>
      <c r="L306" s="26"/>
      <c r="M306" s="26"/>
      <c r="N306" s="26"/>
      <c r="O306" s="26"/>
      <c r="P306" s="26"/>
      <c r="Q306" s="26"/>
      <c r="R306" s="26"/>
      <c r="S306" s="26"/>
      <c r="T306" s="26"/>
      <c r="U306" s="26"/>
      <c r="V306" s="26"/>
      <c r="W306" s="26"/>
      <c r="X306" s="26"/>
      <c r="Y306" s="26"/>
      <c r="Z306" s="26"/>
    </row>
    <row r="307" spans="1:26" x14ac:dyDescent="0.2">
      <c r="A307" s="26"/>
      <c r="B307" s="30"/>
      <c r="C307" s="30"/>
      <c r="D307" s="30"/>
      <c r="E307" s="26"/>
      <c r="F307" s="26"/>
      <c r="G307" s="26"/>
      <c r="H307" s="26"/>
      <c r="I307" s="26"/>
      <c r="J307" s="26"/>
      <c r="K307" s="26"/>
      <c r="L307" s="26"/>
      <c r="M307" s="26"/>
      <c r="N307" s="26"/>
      <c r="O307" s="26"/>
      <c r="P307" s="26"/>
      <c r="Q307" s="26"/>
      <c r="R307" s="26"/>
      <c r="S307" s="26"/>
      <c r="T307" s="26"/>
      <c r="U307" s="26"/>
      <c r="V307" s="26"/>
      <c r="W307" s="26"/>
      <c r="X307" s="26"/>
      <c r="Y307" s="26"/>
      <c r="Z307" s="26"/>
    </row>
    <row r="308" spans="1:26" x14ac:dyDescent="0.2">
      <c r="A308" s="26"/>
      <c r="B308" s="30"/>
      <c r="C308" s="30"/>
      <c r="D308" s="30"/>
      <c r="E308" s="26"/>
      <c r="F308" s="26"/>
      <c r="G308" s="26"/>
      <c r="H308" s="26"/>
      <c r="I308" s="26"/>
      <c r="J308" s="26"/>
      <c r="K308" s="26"/>
      <c r="L308" s="26"/>
      <c r="M308" s="26"/>
      <c r="N308" s="26"/>
      <c r="O308" s="26"/>
      <c r="P308" s="26"/>
      <c r="Q308" s="26"/>
      <c r="R308" s="26"/>
      <c r="S308" s="26"/>
      <c r="T308" s="26"/>
      <c r="U308" s="26"/>
      <c r="V308" s="26"/>
      <c r="W308" s="26"/>
      <c r="X308" s="26"/>
      <c r="Y308" s="26"/>
      <c r="Z308" s="26"/>
    </row>
    <row r="309" spans="1:26" x14ac:dyDescent="0.2">
      <c r="A309" s="26"/>
      <c r="B309" s="30"/>
      <c r="C309" s="30"/>
      <c r="D309" s="30"/>
      <c r="E309" s="26"/>
      <c r="F309" s="26"/>
      <c r="G309" s="26"/>
      <c r="H309" s="26"/>
      <c r="I309" s="26"/>
      <c r="J309" s="26"/>
      <c r="K309" s="26"/>
      <c r="L309" s="26"/>
      <c r="M309" s="26"/>
      <c r="N309" s="26"/>
      <c r="O309" s="26"/>
      <c r="P309" s="26"/>
      <c r="Q309" s="26"/>
      <c r="R309" s="26"/>
      <c r="S309" s="26"/>
      <c r="T309" s="26"/>
      <c r="U309" s="26"/>
      <c r="V309" s="26"/>
      <c r="W309" s="26"/>
      <c r="X309" s="26"/>
      <c r="Y309" s="26"/>
      <c r="Z309" s="26"/>
    </row>
    <row r="310" spans="1:26" x14ac:dyDescent="0.2">
      <c r="A310" s="26"/>
      <c r="B310" s="30"/>
      <c r="C310" s="30"/>
      <c r="D310" s="30"/>
      <c r="E310" s="26"/>
      <c r="F310" s="26"/>
      <c r="G310" s="26"/>
      <c r="H310" s="26"/>
      <c r="I310" s="26"/>
      <c r="J310" s="26"/>
      <c r="K310" s="26"/>
      <c r="L310" s="26"/>
      <c r="M310" s="26"/>
      <c r="N310" s="26"/>
      <c r="O310" s="26"/>
      <c r="P310" s="26"/>
      <c r="Q310" s="26"/>
      <c r="R310" s="26"/>
      <c r="S310" s="26"/>
      <c r="T310" s="26"/>
      <c r="U310" s="26"/>
      <c r="V310" s="26"/>
      <c r="W310" s="26"/>
      <c r="X310" s="26"/>
      <c r="Y310" s="26"/>
      <c r="Z310" s="26"/>
    </row>
    <row r="311" spans="1:26" x14ac:dyDescent="0.2">
      <c r="A311" s="26"/>
      <c r="B311" s="30"/>
      <c r="C311" s="30"/>
      <c r="D311" s="30"/>
      <c r="E311" s="26"/>
      <c r="F311" s="26"/>
      <c r="G311" s="26"/>
      <c r="H311" s="26"/>
      <c r="I311" s="26"/>
      <c r="J311" s="26"/>
      <c r="K311" s="26"/>
      <c r="L311" s="26"/>
      <c r="M311" s="26"/>
      <c r="N311" s="26"/>
      <c r="O311" s="26"/>
      <c r="P311" s="26"/>
      <c r="Q311" s="26"/>
      <c r="R311" s="26"/>
      <c r="S311" s="26"/>
      <c r="T311" s="26"/>
      <c r="U311" s="26"/>
      <c r="V311" s="26"/>
      <c r="W311" s="26"/>
      <c r="X311" s="26"/>
      <c r="Y311" s="26"/>
      <c r="Z311" s="26"/>
    </row>
    <row r="312" spans="1:26" x14ac:dyDescent="0.2">
      <c r="A312" s="26"/>
      <c r="B312" s="30"/>
      <c r="C312" s="30"/>
      <c r="D312" s="30"/>
      <c r="E312" s="26"/>
      <c r="F312" s="26"/>
      <c r="G312" s="26"/>
      <c r="H312" s="26"/>
      <c r="I312" s="26"/>
      <c r="J312" s="26"/>
      <c r="K312" s="26"/>
      <c r="L312" s="26"/>
      <c r="M312" s="26"/>
      <c r="N312" s="26"/>
      <c r="O312" s="26"/>
      <c r="P312" s="26"/>
      <c r="Q312" s="26"/>
      <c r="R312" s="26"/>
      <c r="S312" s="26"/>
      <c r="T312" s="26"/>
      <c r="U312" s="26"/>
      <c r="V312" s="26"/>
      <c r="W312" s="26"/>
      <c r="X312" s="26"/>
      <c r="Y312" s="26"/>
      <c r="Z312" s="26"/>
    </row>
    <row r="313" spans="1:26" x14ac:dyDescent="0.2">
      <c r="A313" s="26"/>
      <c r="B313" s="30"/>
      <c r="C313" s="30"/>
      <c r="D313" s="30"/>
      <c r="E313" s="26"/>
      <c r="F313" s="26"/>
      <c r="G313" s="26"/>
      <c r="H313" s="26"/>
      <c r="I313" s="26"/>
      <c r="J313" s="26"/>
      <c r="K313" s="26"/>
      <c r="L313" s="26"/>
      <c r="M313" s="26"/>
      <c r="N313" s="26"/>
      <c r="O313" s="26"/>
      <c r="P313" s="26"/>
      <c r="Q313" s="26"/>
      <c r="R313" s="26"/>
      <c r="S313" s="26"/>
      <c r="T313" s="26"/>
      <c r="U313" s="26"/>
      <c r="V313" s="26"/>
      <c r="W313" s="26"/>
      <c r="X313" s="26"/>
      <c r="Y313" s="26"/>
      <c r="Z313" s="26"/>
    </row>
    <row r="314" spans="1:26" x14ac:dyDescent="0.2">
      <c r="A314" s="26"/>
      <c r="B314" s="30"/>
      <c r="C314" s="30"/>
      <c r="D314" s="30"/>
      <c r="E314" s="26"/>
      <c r="F314" s="26"/>
      <c r="G314" s="26"/>
      <c r="H314" s="26"/>
      <c r="I314" s="26"/>
      <c r="J314" s="26"/>
      <c r="K314" s="26"/>
      <c r="L314" s="26"/>
      <c r="M314" s="26"/>
      <c r="N314" s="26"/>
      <c r="O314" s="26"/>
      <c r="P314" s="26"/>
      <c r="Q314" s="26"/>
      <c r="R314" s="26"/>
      <c r="S314" s="26"/>
      <c r="T314" s="26"/>
      <c r="U314" s="26"/>
      <c r="V314" s="26"/>
      <c r="W314" s="26"/>
      <c r="X314" s="26"/>
      <c r="Y314" s="26"/>
      <c r="Z314" s="26"/>
    </row>
    <row r="315" spans="1:26" x14ac:dyDescent="0.2">
      <c r="A315" s="26"/>
      <c r="B315" s="30"/>
      <c r="C315" s="30"/>
      <c r="D315" s="30"/>
      <c r="E315" s="26"/>
      <c r="F315" s="26"/>
      <c r="G315" s="26"/>
      <c r="H315" s="26"/>
      <c r="I315" s="26"/>
      <c r="J315" s="26"/>
      <c r="K315" s="26"/>
      <c r="L315" s="26"/>
      <c r="M315" s="26"/>
      <c r="N315" s="26"/>
      <c r="O315" s="26"/>
      <c r="P315" s="26"/>
      <c r="Q315" s="26"/>
      <c r="R315" s="26"/>
      <c r="S315" s="26"/>
      <c r="T315" s="26"/>
      <c r="U315" s="26"/>
      <c r="V315" s="26"/>
      <c r="W315" s="26"/>
      <c r="X315" s="26"/>
      <c r="Y315" s="26"/>
      <c r="Z315" s="26"/>
    </row>
    <row r="316" spans="1:26" x14ac:dyDescent="0.2">
      <c r="A316" s="26"/>
      <c r="B316" s="30"/>
      <c r="C316" s="30"/>
      <c r="D316" s="30"/>
      <c r="E316" s="26"/>
      <c r="F316" s="26"/>
      <c r="G316" s="26"/>
      <c r="H316" s="26"/>
      <c r="I316" s="26"/>
      <c r="J316" s="26"/>
      <c r="K316" s="26"/>
      <c r="L316" s="26"/>
      <c r="M316" s="26"/>
      <c r="N316" s="26"/>
      <c r="O316" s="26"/>
      <c r="P316" s="26"/>
      <c r="Q316" s="26"/>
      <c r="R316" s="26"/>
      <c r="S316" s="26"/>
      <c r="T316" s="26"/>
      <c r="U316" s="26"/>
      <c r="V316" s="26"/>
      <c r="W316" s="26"/>
      <c r="X316" s="26"/>
      <c r="Y316" s="26"/>
      <c r="Z316" s="26"/>
    </row>
    <row r="317" spans="1:26" x14ac:dyDescent="0.2">
      <c r="A317" s="26"/>
      <c r="B317" s="30"/>
      <c r="C317" s="30"/>
      <c r="D317" s="30"/>
      <c r="E317" s="26"/>
      <c r="F317" s="26"/>
      <c r="G317" s="26"/>
      <c r="H317" s="26"/>
      <c r="I317" s="26"/>
      <c r="J317" s="26"/>
      <c r="K317" s="26"/>
      <c r="L317" s="26"/>
      <c r="M317" s="26"/>
      <c r="N317" s="26"/>
      <c r="O317" s="26"/>
      <c r="P317" s="26"/>
      <c r="Q317" s="26"/>
      <c r="R317" s="26"/>
      <c r="S317" s="26"/>
      <c r="T317" s="26"/>
      <c r="U317" s="26"/>
      <c r="V317" s="26"/>
      <c r="W317" s="26"/>
      <c r="X317" s="26"/>
      <c r="Y317" s="26"/>
      <c r="Z317" s="26"/>
    </row>
    <row r="318" spans="1:26" x14ac:dyDescent="0.2">
      <c r="A318" s="26"/>
      <c r="B318" s="30"/>
      <c r="C318" s="30"/>
      <c r="D318" s="30"/>
      <c r="E318" s="26"/>
      <c r="F318" s="26"/>
      <c r="G318" s="26"/>
      <c r="H318" s="26"/>
      <c r="I318" s="26"/>
      <c r="J318" s="26"/>
      <c r="K318" s="26"/>
      <c r="L318" s="26"/>
      <c r="M318" s="26"/>
      <c r="N318" s="26"/>
      <c r="O318" s="26"/>
      <c r="P318" s="26"/>
      <c r="Q318" s="26"/>
      <c r="R318" s="26"/>
      <c r="S318" s="26"/>
      <c r="T318" s="26"/>
      <c r="U318" s="26"/>
      <c r="V318" s="26"/>
      <c r="W318" s="26"/>
      <c r="X318" s="26"/>
      <c r="Y318" s="26"/>
      <c r="Z318" s="26"/>
    </row>
    <row r="319" spans="1:26" x14ac:dyDescent="0.2">
      <c r="A319" s="26"/>
      <c r="B319" s="30"/>
      <c r="C319" s="30"/>
      <c r="D319" s="30"/>
      <c r="E319" s="26"/>
      <c r="F319" s="26"/>
      <c r="G319" s="26"/>
      <c r="H319" s="26"/>
      <c r="I319" s="26"/>
      <c r="J319" s="26"/>
      <c r="K319" s="26"/>
      <c r="L319" s="26"/>
      <c r="M319" s="26"/>
      <c r="N319" s="26"/>
      <c r="O319" s="26"/>
      <c r="P319" s="26"/>
      <c r="Q319" s="26"/>
      <c r="R319" s="26"/>
      <c r="S319" s="26"/>
      <c r="T319" s="26"/>
      <c r="U319" s="26"/>
      <c r="V319" s="26"/>
      <c r="W319" s="26"/>
      <c r="X319" s="26"/>
      <c r="Y319" s="26"/>
      <c r="Z319" s="26"/>
    </row>
    <row r="320" spans="1:26" x14ac:dyDescent="0.2">
      <c r="A320" s="26"/>
      <c r="B320" s="30"/>
      <c r="C320" s="30"/>
      <c r="D320" s="30"/>
      <c r="E320" s="26"/>
      <c r="F320" s="26"/>
      <c r="G320" s="26"/>
      <c r="H320" s="26"/>
      <c r="I320" s="26"/>
      <c r="J320" s="26"/>
      <c r="K320" s="26"/>
      <c r="L320" s="26"/>
      <c r="M320" s="26"/>
      <c r="N320" s="26"/>
      <c r="O320" s="26"/>
      <c r="P320" s="26"/>
      <c r="Q320" s="26"/>
      <c r="R320" s="26"/>
      <c r="S320" s="26"/>
      <c r="T320" s="26"/>
      <c r="U320" s="26"/>
      <c r="V320" s="26"/>
      <c r="W320" s="26"/>
      <c r="X320" s="26"/>
      <c r="Y320" s="26"/>
      <c r="Z320" s="26"/>
    </row>
    <row r="321" spans="1:26" x14ac:dyDescent="0.2">
      <c r="A321" s="26"/>
      <c r="B321" s="30"/>
      <c r="C321" s="30"/>
      <c r="D321" s="30"/>
      <c r="E321" s="26"/>
      <c r="F321" s="26"/>
      <c r="G321" s="26"/>
      <c r="H321" s="26"/>
      <c r="I321" s="26"/>
      <c r="J321" s="26"/>
      <c r="K321" s="26"/>
      <c r="L321" s="26"/>
      <c r="M321" s="26"/>
      <c r="N321" s="26"/>
      <c r="O321" s="26"/>
      <c r="P321" s="26"/>
      <c r="Q321" s="26"/>
      <c r="R321" s="26"/>
      <c r="S321" s="26"/>
      <c r="T321" s="26"/>
      <c r="U321" s="26"/>
      <c r="V321" s="26"/>
      <c r="W321" s="26"/>
      <c r="X321" s="26"/>
      <c r="Y321" s="26"/>
      <c r="Z321" s="26"/>
    </row>
    <row r="322" spans="1:26" x14ac:dyDescent="0.2">
      <c r="A322" s="26"/>
      <c r="B322" s="30"/>
      <c r="C322" s="30"/>
      <c r="D322" s="30"/>
      <c r="E322" s="26"/>
      <c r="F322" s="26"/>
      <c r="G322" s="26"/>
      <c r="H322" s="26"/>
      <c r="I322" s="26"/>
      <c r="J322" s="26"/>
      <c r="K322" s="26"/>
      <c r="L322" s="26"/>
      <c r="M322" s="26"/>
      <c r="N322" s="26"/>
      <c r="O322" s="26"/>
      <c r="P322" s="26"/>
      <c r="Q322" s="26"/>
      <c r="R322" s="26"/>
      <c r="S322" s="26"/>
      <c r="T322" s="26"/>
      <c r="U322" s="26"/>
      <c r="V322" s="26"/>
      <c r="W322" s="26"/>
      <c r="X322" s="26"/>
      <c r="Y322" s="26"/>
      <c r="Z322" s="26"/>
    </row>
    <row r="323" spans="1:26" x14ac:dyDescent="0.2">
      <c r="A323" s="26"/>
      <c r="B323" s="30"/>
      <c r="C323" s="30"/>
      <c r="D323" s="30"/>
      <c r="E323" s="26"/>
      <c r="F323" s="26"/>
      <c r="G323" s="26"/>
      <c r="H323" s="26"/>
      <c r="I323" s="26"/>
      <c r="J323" s="26"/>
      <c r="K323" s="26"/>
      <c r="L323" s="26"/>
      <c r="M323" s="26"/>
      <c r="N323" s="26"/>
      <c r="O323" s="26"/>
      <c r="P323" s="26"/>
      <c r="Q323" s="26"/>
      <c r="R323" s="26"/>
      <c r="S323" s="26"/>
      <c r="T323" s="26"/>
      <c r="U323" s="26"/>
      <c r="V323" s="26"/>
      <c r="W323" s="26"/>
      <c r="X323" s="26"/>
      <c r="Y323" s="26"/>
      <c r="Z323" s="26"/>
    </row>
    <row r="324" spans="1:26" x14ac:dyDescent="0.2">
      <c r="A324" s="26"/>
      <c r="B324" s="30"/>
      <c r="C324" s="30"/>
      <c r="D324" s="30"/>
      <c r="E324" s="26"/>
      <c r="F324" s="26"/>
      <c r="G324" s="26"/>
      <c r="H324" s="26"/>
      <c r="I324" s="26"/>
      <c r="J324" s="26"/>
      <c r="K324" s="26"/>
      <c r="L324" s="26"/>
      <c r="M324" s="26"/>
      <c r="N324" s="26"/>
      <c r="O324" s="26"/>
      <c r="P324" s="26"/>
      <c r="Q324" s="26"/>
      <c r="R324" s="26"/>
      <c r="S324" s="26"/>
      <c r="T324" s="26"/>
      <c r="U324" s="26"/>
      <c r="V324" s="26"/>
      <c r="W324" s="26"/>
      <c r="X324" s="26"/>
      <c r="Y324" s="26"/>
      <c r="Z324" s="26"/>
    </row>
    <row r="325" spans="1:26" x14ac:dyDescent="0.2">
      <c r="A325" s="26"/>
      <c r="B325" s="30"/>
      <c r="C325" s="30"/>
      <c r="D325" s="30"/>
      <c r="E325" s="26"/>
      <c r="F325" s="26"/>
      <c r="G325" s="26"/>
      <c r="H325" s="26"/>
      <c r="I325" s="26"/>
      <c r="J325" s="26"/>
      <c r="K325" s="26"/>
      <c r="L325" s="26"/>
      <c r="M325" s="26"/>
      <c r="N325" s="26"/>
      <c r="O325" s="26"/>
      <c r="P325" s="26"/>
      <c r="Q325" s="26"/>
      <c r="R325" s="26"/>
      <c r="S325" s="26"/>
      <c r="T325" s="26"/>
      <c r="U325" s="26"/>
      <c r="V325" s="26"/>
      <c r="W325" s="26"/>
      <c r="X325" s="26"/>
      <c r="Y325" s="26"/>
      <c r="Z325" s="26"/>
    </row>
    <row r="326" spans="1:26" x14ac:dyDescent="0.2">
      <c r="A326" s="26"/>
      <c r="B326" s="30"/>
      <c r="C326" s="30"/>
      <c r="D326" s="30"/>
      <c r="E326" s="26"/>
      <c r="F326" s="26"/>
      <c r="G326" s="26"/>
      <c r="H326" s="26"/>
      <c r="I326" s="26"/>
      <c r="J326" s="26"/>
      <c r="K326" s="26"/>
      <c r="L326" s="26"/>
      <c r="M326" s="26"/>
      <c r="N326" s="26"/>
      <c r="O326" s="26"/>
      <c r="P326" s="26"/>
      <c r="Q326" s="26"/>
      <c r="R326" s="26"/>
      <c r="S326" s="26"/>
      <c r="T326" s="26"/>
      <c r="U326" s="26"/>
      <c r="V326" s="26"/>
      <c r="W326" s="26"/>
      <c r="X326" s="26"/>
      <c r="Y326" s="26"/>
      <c r="Z326" s="26"/>
    </row>
    <row r="327" spans="1:26" x14ac:dyDescent="0.2">
      <c r="A327" s="26"/>
      <c r="B327" s="30"/>
      <c r="C327" s="30"/>
      <c r="D327" s="30"/>
      <c r="E327" s="26"/>
      <c r="F327" s="26"/>
      <c r="G327" s="26"/>
      <c r="H327" s="26"/>
      <c r="I327" s="26"/>
      <c r="J327" s="26"/>
      <c r="K327" s="26"/>
      <c r="L327" s="26"/>
      <c r="M327" s="26"/>
      <c r="N327" s="26"/>
      <c r="O327" s="26"/>
      <c r="P327" s="26"/>
      <c r="Q327" s="26"/>
      <c r="R327" s="26"/>
      <c r="S327" s="26"/>
      <c r="T327" s="26"/>
      <c r="U327" s="26"/>
      <c r="V327" s="26"/>
      <c r="W327" s="26"/>
      <c r="X327" s="26"/>
      <c r="Y327" s="26"/>
      <c r="Z327" s="26"/>
    </row>
    <row r="328" spans="1:26" x14ac:dyDescent="0.2">
      <c r="A328" s="26"/>
      <c r="B328" s="30"/>
      <c r="C328" s="30"/>
      <c r="D328" s="30"/>
      <c r="E328" s="26"/>
      <c r="F328" s="26"/>
      <c r="G328" s="26"/>
      <c r="H328" s="26"/>
      <c r="I328" s="26"/>
      <c r="J328" s="26"/>
      <c r="K328" s="26"/>
      <c r="L328" s="26"/>
      <c r="M328" s="26"/>
      <c r="N328" s="26"/>
      <c r="O328" s="26"/>
      <c r="P328" s="26"/>
      <c r="Q328" s="26"/>
      <c r="R328" s="26"/>
      <c r="S328" s="26"/>
      <c r="T328" s="26"/>
      <c r="U328" s="26"/>
      <c r="V328" s="26"/>
      <c r="W328" s="26"/>
      <c r="X328" s="26"/>
      <c r="Y328" s="26"/>
      <c r="Z328" s="26"/>
    </row>
    <row r="329" spans="1:26" x14ac:dyDescent="0.2">
      <c r="A329" s="26"/>
      <c r="B329" s="30"/>
      <c r="C329" s="30"/>
      <c r="D329" s="30"/>
      <c r="E329" s="26"/>
      <c r="F329" s="26"/>
      <c r="G329" s="26"/>
      <c r="H329" s="26"/>
      <c r="I329" s="26"/>
      <c r="J329" s="26"/>
      <c r="K329" s="26"/>
      <c r="L329" s="26"/>
      <c r="M329" s="26"/>
      <c r="N329" s="26"/>
      <c r="O329" s="26"/>
      <c r="P329" s="26"/>
      <c r="Q329" s="26"/>
      <c r="R329" s="26"/>
      <c r="S329" s="26"/>
      <c r="T329" s="26"/>
      <c r="U329" s="26"/>
      <c r="V329" s="26"/>
      <c r="W329" s="26"/>
      <c r="X329" s="26"/>
      <c r="Y329" s="26"/>
      <c r="Z329" s="26"/>
    </row>
    <row r="330" spans="1:26" x14ac:dyDescent="0.2">
      <c r="A330" s="26"/>
      <c r="B330" s="30"/>
      <c r="C330" s="30"/>
      <c r="D330" s="30"/>
      <c r="E330" s="26"/>
      <c r="F330" s="26"/>
      <c r="G330" s="26"/>
      <c r="H330" s="26"/>
      <c r="I330" s="26"/>
      <c r="J330" s="26"/>
      <c r="K330" s="26"/>
      <c r="L330" s="26"/>
      <c r="M330" s="26"/>
      <c r="N330" s="26"/>
      <c r="O330" s="26"/>
      <c r="P330" s="26"/>
      <c r="Q330" s="26"/>
      <c r="R330" s="26"/>
      <c r="S330" s="26"/>
      <c r="T330" s="26"/>
      <c r="U330" s="26"/>
      <c r="V330" s="26"/>
      <c r="W330" s="26"/>
      <c r="X330" s="26"/>
      <c r="Y330" s="26"/>
      <c r="Z330" s="26"/>
    </row>
    <row r="331" spans="1:26" x14ac:dyDescent="0.2">
      <c r="A331" s="26"/>
      <c r="B331" s="30"/>
      <c r="C331" s="30"/>
      <c r="D331" s="30"/>
      <c r="E331" s="26"/>
      <c r="F331" s="26"/>
      <c r="G331" s="26"/>
      <c r="H331" s="26"/>
      <c r="I331" s="26"/>
      <c r="J331" s="26"/>
      <c r="K331" s="26"/>
      <c r="L331" s="26"/>
      <c r="M331" s="26"/>
      <c r="N331" s="26"/>
      <c r="O331" s="26"/>
      <c r="P331" s="26"/>
      <c r="Q331" s="26"/>
      <c r="R331" s="26"/>
      <c r="S331" s="26"/>
      <c r="T331" s="26"/>
      <c r="U331" s="26"/>
      <c r="V331" s="26"/>
      <c r="W331" s="26"/>
      <c r="X331" s="26"/>
      <c r="Y331" s="26"/>
      <c r="Z331" s="26"/>
    </row>
    <row r="332" spans="1:26" x14ac:dyDescent="0.2">
      <c r="A332" s="26"/>
      <c r="B332" s="30"/>
      <c r="C332" s="30"/>
      <c r="D332" s="30"/>
      <c r="E332" s="26"/>
      <c r="F332" s="26"/>
      <c r="G332" s="26"/>
      <c r="H332" s="26"/>
      <c r="I332" s="26"/>
      <c r="J332" s="26"/>
      <c r="K332" s="26"/>
      <c r="L332" s="26"/>
      <c r="M332" s="26"/>
      <c r="N332" s="26"/>
      <c r="O332" s="26"/>
      <c r="P332" s="26"/>
      <c r="Q332" s="26"/>
      <c r="R332" s="26"/>
      <c r="S332" s="26"/>
      <c r="T332" s="26"/>
      <c r="U332" s="26"/>
      <c r="V332" s="26"/>
      <c r="W332" s="26"/>
      <c r="X332" s="26"/>
      <c r="Y332" s="26"/>
      <c r="Z332" s="26"/>
    </row>
    <row r="333" spans="1:26" x14ac:dyDescent="0.2">
      <c r="A333" s="26"/>
      <c r="B333" s="30"/>
      <c r="C333" s="30"/>
      <c r="D333" s="30"/>
      <c r="E333" s="26"/>
      <c r="F333" s="26"/>
      <c r="G333" s="26"/>
      <c r="H333" s="26"/>
      <c r="I333" s="26"/>
      <c r="J333" s="26"/>
      <c r="K333" s="26"/>
      <c r="L333" s="26"/>
      <c r="M333" s="26"/>
      <c r="N333" s="26"/>
      <c r="O333" s="26"/>
      <c r="P333" s="26"/>
      <c r="Q333" s="26"/>
      <c r="R333" s="26"/>
      <c r="S333" s="26"/>
      <c r="T333" s="26"/>
      <c r="U333" s="26"/>
      <c r="V333" s="26"/>
      <c r="W333" s="26"/>
      <c r="X333" s="26"/>
      <c r="Y333" s="26"/>
      <c r="Z333" s="26"/>
    </row>
    <row r="334" spans="1:26" x14ac:dyDescent="0.2">
      <c r="A334" s="26"/>
      <c r="B334" s="30"/>
      <c r="C334" s="30"/>
      <c r="D334" s="30"/>
      <c r="E334" s="26"/>
      <c r="F334" s="26"/>
      <c r="G334" s="26"/>
      <c r="H334" s="26"/>
      <c r="I334" s="26"/>
      <c r="J334" s="26"/>
      <c r="K334" s="26"/>
      <c r="L334" s="26"/>
      <c r="M334" s="26"/>
      <c r="N334" s="26"/>
      <c r="O334" s="26"/>
      <c r="P334" s="26"/>
      <c r="Q334" s="26"/>
      <c r="R334" s="26"/>
      <c r="S334" s="26"/>
      <c r="T334" s="26"/>
      <c r="U334" s="26"/>
      <c r="V334" s="26"/>
      <c r="W334" s="26"/>
      <c r="X334" s="26"/>
      <c r="Y334" s="26"/>
      <c r="Z334" s="26"/>
    </row>
    <row r="335" spans="1:26" x14ac:dyDescent="0.2">
      <c r="A335" s="26"/>
      <c r="B335" s="30"/>
      <c r="C335" s="30"/>
      <c r="D335" s="30"/>
      <c r="E335" s="26"/>
      <c r="F335" s="26"/>
      <c r="G335" s="26"/>
      <c r="H335" s="26"/>
      <c r="I335" s="26"/>
      <c r="J335" s="26"/>
      <c r="K335" s="26"/>
      <c r="L335" s="26"/>
      <c r="M335" s="26"/>
      <c r="N335" s="26"/>
      <c r="O335" s="26"/>
      <c r="P335" s="26"/>
      <c r="Q335" s="26"/>
      <c r="R335" s="26"/>
      <c r="S335" s="26"/>
      <c r="T335" s="26"/>
      <c r="U335" s="26"/>
      <c r="V335" s="26"/>
      <c r="W335" s="26"/>
      <c r="X335" s="26"/>
      <c r="Y335" s="26"/>
      <c r="Z335" s="26"/>
    </row>
    <row r="336" spans="1:26" x14ac:dyDescent="0.2">
      <c r="A336" s="26"/>
      <c r="B336" s="30"/>
      <c r="C336" s="30"/>
      <c r="D336" s="30"/>
      <c r="E336" s="26"/>
      <c r="F336" s="26"/>
      <c r="G336" s="26"/>
      <c r="H336" s="26"/>
      <c r="I336" s="26"/>
      <c r="J336" s="26"/>
      <c r="K336" s="26"/>
      <c r="L336" s="26"/>
      <c r="M336" s="26"/>
      <c r="N336" s="26"/>
      <c r="O336" s="26"/>
      <c r="P336" s="26"/>
      <c r="Q336" s="26"/>
      <c r="R336" s="26"/>
      <c r="S336" s="26"/>
      <c r="T336" s="26"/>
      <c r="U336" s="26"/>
      <c r="V336" s="26"/>
      <c r="W336" s="26"/>
      <c r="X336" s="26"/>
      <c r="Y336" s="26"/>
      <c r="Z336" s="26"/>
    </row>
    <row r="337" spans="1:26" x14ac:dyDescent="0.2">
      <c r="A337" s="26"/>
      <c r="B337" s="30"/>
      <c r="C337" s="30"/>
      <c r="D337" s="30"/>
      <c r="E337" s="26"/>
      <c r="F337" s="26"/>
      <c r="G337" s="26"/>
      <c r="H337" s="26"/>
      <c r="I337" s="26"/>
      <c r="J337" s="26"/>
      <c r="K337" s="26"/>
      <c r="L337" s="26"/>
      <c r="M337" s="26"/>
      <c r="N337" s="26"/>
      <c r="O337" s="26"/>
      <c r="P337" s="26"/>
      <c r="Q337" s="26"/>
      <c r="R337" s="26"/>
      <c r="S337" s="26"/>
      <c r="T337" s="26"/>
      <c r="U337" s="26"/>
      <c r="V337" s="26"/>
      <c r="W337" s="26"/>
      <c r="X337" s="26"/>
      <c r="Y337" s="26"/>
      <c r="Z337" s="26"/>
    </row>
    <row r="338" spans="1:26" x14ac:dyDescent="0.2">
      <c r="A338" s="26"/>
      <c r="B338" s="30"/>
      <c r="C338" s="30"/>
      <c r="D338" s="30"/>
      <c r="E338" s="26"/>
      <c r="F338" s="26"/>
      <c r="G338" s="26"/>
      <c r="H338" s="26"/>
      <c r="I338" s="26"/>
      <c r="J338" s="26"/>
      <c r="K338" s="26"/>
      <c r="L338" s="26"/>
      <c r="M338" s="26"/>
      <c r="N338" s="26"/>
      <c r="O338" s="26"/>
      <c r="P338" s="26"/>
      <c r="Q338" s="26"/>
      <c r="R338" s="26"/>
      <c r="S338" s="26"/>
      <c r="T338" s="26"/>
      <c r="U338" s="26"/>
      <c r="V338" s="26"/>
      <c r="W338" s="26"/>
      <c r="X338" s="26"/>
      <c r="Y338" s="26"/>
      <c r="Z338" s="26"/>
    </row>
    <row r="339" spans="1:26" x14ac:dyDescent="0.2">
      <c r="A339" s="26"/>
      <c r="B339" s="30"/>
      <c r="C339" s="30"/>
      <c r="D339" s="30"/>
      <c r="E339" s="26"/>
      <c r="F339" s="26"/>
      <c r="G339" s="26"/>
      <c r="H339" s="26"/>
      <c r="I339" s="26"/>
      <c r="J339" s="26"/>
      <c r="K339" s="26"/>
      <c r="L339" s="26"/>
      <c r="M339" s="26"/>
      <c r="N339" s="26"/>
      <c r="O339" s="26"/>
      <c r="P339" s="26"/>
      <c r="Q339" s="26"/>
      <c r="R339" s="26"/>
      <c r="S339" s="26"/>
      <c r="T339" s="26"/>
      <c r="U339" s="26"/>
      <c r="V339" s="26"/>
      <c r="W339" s="26"/>
      <c r="X339" s="26"/>
      <c r="Y339" s="26"/>
      <c r="Z339" s="26"/>
    </row>
    <row r="340" spans="1:26" x14ac:dyDescent="0.2">
      <c r="A340" s="26"/>
      <c r="B340" s="30"/>
      <c r="C340" s="30"/>
      <c r="D340" s="30"/>
      <c r="E340" s="26"/>
      <c r="F340" s="26"/>
      <c r="G340" s="26"/>
      <c r="H340" s="26"/>
      <c r="I340" s="26"/>
      <c r="J340" s="26"/>
      <c r="K340" s="26"/>
      <c r="L340" s="26"/>
      <c r="M340" s="26"/>
      <c r="N340" s="26"/>
      <c r="O340" s="26"/>
      <c r="P340" s="26"/>
      <c r="Q340" s="26"/>
      <c r="R340" s="26"/>
      <c r="S340" s="26"/>
      <c r="T340" s="26"/>
      <c r="U340" s="26"/>
      <c r="V340" s="26"/>
      <c r="W340" s="26"/>
      <c r="X340" s="26"/>
      <c r="Y340" s="26"/>
      <c r="Z340" s="26"/>
    </row>
    <row r="341" spans="1:26" x14ac:dyDescent="0.2">
      <c r="A341" s="26"/>
      <c r="B341" s="30"/>
      <c r="C341" s="30"/>
      <c r="D341" s="30"/>
      <c r="E341" s="26"/>
      <c r="F341" s="26"/>
      <c r="G341" s="26"/>
      <c r="H341" s="26"/>
      <c r="I341" s="26"/>
      <c r="J341" s="26"/>
      <c r="K341" s="26"/>
      <c r="L341" s="26"/>
      <c r="M341" s="26"/>
      <c r="N341" s="26"/>
      <c r="O341" s="26"/>
      <c r="P341" s="26"/>
      <c r="Q341" s="26"/>
      <c r="R341" s="26"/>
      <c r="S341" s="26"/>
      <c r="T341" s="26"/>
      <c r="U341" s="26"/>
      <c r="V341" s="26"/>
      <c r="W341" s="26"/>
      <c r="X341" s="26"/>
      <c r="Y341" s="26"/>
      <c r="Z341" s="26"/>
    </row>
    <row r="342" spans="1:26" x14ac:dyDescent="0.2">
      <c r="A342" s="26"/>
      <c r="B342" s="30"/>
      <c r="C342" s="30"/>
      <c r="D342" s="30"/>
      <c r="E342" s="26"/>
      <c r="F342" s="26"/>
      <c r="G342" s="26"/>
      <c r="H342" s="26"/>
      <c r="I342" s="26"/>
      <c r="J342" s="26"/>
      <c r="K342" s="26"/>
      <c r="L342" s="26"/>
      <c r="M342" s="26"/>
      <c r="N342" s="26"/>
      <c r="O342" s="26"/>
      <c r="P342" s="26"/>
      <c r="Q342" s="26"/>
      <c r="R342" s="26"/>
      <c r="S342" s="26"/>
      <c r="T342" s="26"/>
      <c r="U342" s="26"/>
      <c r="V342" s="26"/>
      <c r="W342" s="26"/>
      <c r="X342" s="26"/>
      <c r="Y342" s="26"/>
      <c r="Z342" s="26"/>
    </row>
    <row r="343" spans="1:26" x14ac:dyDescent="0.2">
      <c r="A343" s="26"/>
      <c r="B343" s="30"/>
      <c r="C343" s="30"/>
      <c r="D343" s="30"/>
      <c r="E343" s="26"/>
      <c r="F343" s="26"/>
      <c r="G343" s="26"/>
      <c r="H343" s="26"/>
      <c r="I343" s="26"/>
      <c r="J343" s="26"/>
      <c r="K343" s="26"/>
      <c r="L343" s="26"/>
      <c r="M343" s="26"/>
      <c r="N343" s="26"/>
      <c r="O343" s="26"/>
      <c r="P343" s="26"/>
      <c r="Q343" s="26"/>
      <c r="R343" s="26"/>
      <c r="S343" s="26"/>
      <c r="T343" s="26"/>
      <c r="U343" s="26"/>
      <c r="V343" s="26"/>
      <c r="W343" s="26"/>
      <c r="X343" s="26"/>
      <c r="Y343" s="26"/>
      <c r="Z343" s="26"/>
    </row>
    <row r="344" spans="1:26" x14ac:dyDescent="0.2">
      <c r="A344" s="26"/>
      <c r="B344" s="30"/>
      <c r="C344" s="30"/>
      <c r="D344" s="30"/>
      <c r="E344" s="26"/>
      <c r="F344" s="26"/>
      <c r="G344" s="26"/>
      <c r="H344" s="26"/>
      <c r="I344" s="26"/>
      <c r="J344" s="26"/>
      <c r="K344" s="26"/>
      <c r="L344" s="26"/>
      <c r="M344" s="26"/>
      <c r="N344" s="26"/>
      <c r="O344" s="26"/>
      <c r="P344" s="26"/>
      <c r="Q344" s="26"/>
      <c r="R344" s="26"/>
      <c r="S344" s="26"/>
      <c r="T344" s="26"/>
      <c r="U344" s="26"/>
      <c r="V344" s="26"/>
      <c r="W344" s="26"/>
      <c r="X344" s="26"/>
      <c r="Y344" s="26"/>
      <c r="Z344" s="26"/>
    </row>
    <row r="345" spans="1:26" x14ac:dyDescent="0.2">
      <c r="A345" s="26"/>
      <c r="B345" s="30"/>
      <c r="C345" s="30"/>
      <c r="D345" s="30"/>
      <c r="E345" s="26"/>
      <c r="F345" s="26"/>
      <c r="G345" s="26"/>
      <c r="H345" s="26"/>
      <c r="I345" s="26"/>
      <c r="J345" s="26"/>
      <c r="K345" s="26"/>
      <c r="L345" s="26"/>
      <c r="M345" s="26"/>
      <c r="N345" s="26"/>
      <c r="O345" s="26"/>
      <c r="P345" s="26"/>
      <c r="Q345" s="26"/>
      <c r="R345" s="26"/>
      <c r="S345" s="26"/>
      <c r="T345" s="26"/>
      <c r="U345" s="26"/>
      <c r="V345" s="26"/>
      <c r="W345" s="26"/>
      <c r="X345" s="26"/>
      <c r="Y345" s="26"/>
      <c r="Z345" s="26"/>
    </row>
    <row r="346" spans="1:26" x14ac:dyDescent="0.2">
      <c r="A346" s="26"/>
      <c r="B346" s="30"/>
      <c r="C346" s="30"/>
      <c r="D346" s="30"/>
      <c r="E346" s="26"/>
      <c r="F346" s="26"/>
      <c r="G346" s="26"/>
      <c r="H346" s="26"/>
      <c r="I346" s="26"/>
      <c r="J346" s="26"/>
      <c r="K346" s="26"/>
      <c r="L346" s="26"/>
      <c r="M346" s="26"/>
      <c r="N346" s="26"/>
      <c r="O346" s="26"/>
      <c r="P346" s="26"/>
      <c r="Q346" s="26"/>
      <c r="R346" s="26"/>
      <c r="S346" s="26"/>
      <c r="T346" s="26"/>
      <c r="U346" s="26"/>
      <c r="V346" s="26"/>
      <c r="W346" s="26"/>
      <c r="X346" s="26"/>
      <c r="Y346" s="26"/>
      <c r="Z346" s="26"/>
    </row>
    <row r="347" spans="1:26" x14ac:dyDescent="0.2">
      <c r="A347" s="26"/>
      <c r="B347" s="30"/>
      <c r="C347" s="30"/>
      <c r="D347" s="30"/>
      <c r="E347" s="26"/>
      <c r="F347" s="26"/>
      <c r="G347" s="26"/>
      <c r="H347" s="26"/>
      <c r="I347" s="26"/>
      <c r="J347" s="26"/>
      <c r="K347" s="26"/>
      <c r="L347" s="26"/>
      <c r="M347" s="26"/>
      <c r="N347" s="26"/>
      <c r="O347" s="26"/>
      <c r="P347" s="26"/>
      <c r="Q347" s="26"/>
      <c r="R347" s="26"/>
      <c r="S347" s="26"/>
      <c r="T347" s="26"/>
      <c r="U347" s="26"/>
      <c r="V347" s="26"/>
      <c r="W347" s="26"/>
      <c r="X347" s="26"/>
      <c r="Y347" s="26"/>
      <c r="Z347" s="26"/>
    </row>
    <row r="348" spans="1:26" x14ac:dyDescent="0.2">
      <c r="A348" s="26"/>
      <c r="B348" s="30"/>
      <c r="C348" s="30"/>
      <c r="D348" s="30"/>
      <c r="E348" s="26"/>
      <c r="F348" s="26"/>
      <c r="G348" s="26"/>
      <c r="H348" s="26"/>
      <c r="I348" s="26"/>
      <c r="J348" s="26"/>
      <c r="K348" s="26"/>
      <c r="L348" s="26"/>
      <c r="M348" s="26"/>
      <c r="N348" s="26"/>
      <c r="O348" s="26"/>
      <c r="P348" s="26"/>
      <c r="Q348" s="26"/>
      <c r="R348" s="26"/>
      <c r="S348" s="26"/>
      <c r="T348" s="26"/>
      <c r="U348" s="26"/>
      <c r="V348" s="26"/>
      <c r="W348" s="26"/>
      <c r="X348" s="26"/>
      <c r="Y348" s="26"/>
      <c r="Z348" s="26"/>
    </row>
    <row r="349" spans="1:26" x14ac:dyDescent="0.2">
      <c r="A349" s="26"/>
      <c r="B349" s="30"/>
      <c r="C349" s="30"/>
      <c r="D349" s="30"/>
      <c r="E349" s="26"/>
      <c r="F349" s="26"/>
      <c r="G349" s="26"/>
      <c r="H349" s="26"/>
      <c r="I349" s="26"/>
      <c r="J349" s="26"/>
      <c r="K349" s="26"/>
      <c r="L349" s="26"/>
      <c r="M349" s="26"/>
      <c r="N349" s="26"/>
      <c r="O349" s="26"/>
      <c r="P349" s="26"/>
      <c r="Q349" s="26"/>
      <c r="R349" s="26"/>
      <c r="S349" s="26"/>
      <c r="T349" s="26"/>
      <c r="U349" s="26"/>
      <c r="V349" s="26"/>
      <c r="W349" s="26"/>
      <c r="X349" s="26"/>
      <c r="Y349" s="26"/>
      <c r="Z349" s="26"/>
    </row>
    <row r="350" spans="1:26" x14ac:dyDescent="0.2">
      <c r="A350" s="26"/>
      <c r="B350" s="30"/>
      <c r="C350" s="30"/>
      <c r="D350" s="30"/>
      <c r="E350" s="26"/>
      <c r="F350" s="26"/>
      <c r="G350" s="26"/>
      <c r="H350" s="26"/>
      <c r="I350" s="26"/>
      <c r="J350" s="26"/>
      <c r="K350" s="26"/>
      <c r="L350" s="26"/>
      <c r="M350" s="26"/>
      <c r="N350" s="26"/>
      <c r="O350" s="26"/>
      <c r="P350" s="26"/>
      <c r="Q350" s="26"/>
      <c r="R350" s="26"/>
      <c r="S350" s="26"/>
      <c r="T350" s="26"/>
      <c r="U350" s="26"/>
      <c r="V350" s="26"/>
      <c r="W350" s="26"/>
      <c r="X350" s="26"/>
      <c r="Y350" s="26"/>
      <c r="Z350" s="26"/>
    </row>
    <row r="351" spans="1:26" x14ac:dyDescent="0.2">
      <c r="A351" s="26"/>
      <c r="B351" s="30"/>
      <c r="C351" s="30"/>
      <c r="D351" s="30"/>
      <c r="E351" s="26"/>
      <c r="F351" s="26"/>
      <c r="G351" s="26"/>
      <c r="H351" s="26"/>
      <c r="I351" s="26"/>
      <c r="J351" s="26"/>
      <c r="K351" s="26"/>
      <c r="L351" s="26"/>
      <c r="M351" s="26"/>
      <c r="N351" s="26"/>
      <c r="O351" s="26"/>
      <c r="P351" s="26"/>
      <c r="Q351" s="26"/>
      <c r="R351" s="26"/>
      <c r="S351" s="26"/>
      <c r="T351" s="26"/>
      <c r="U351" s="26"/>
      <c r="V351" s="26"/>
      <c r="W351" s="26"/>
      <c r="X351" s="26"/>
      <c r="Y351" s="26"/>
      <c r="Z351" s="26"/>
    </row>
    <row r="352" spans="1:26" x14ac:dyDescent="0.2">
      <c r="A352" s="26"/>
      <c r="B352" s="30"/>
      <c r="C352" s="30"/>
      <c r="D352" s="30"/>
      <c r="E352" s="26"/>
      <c r="F352" s="26"/>
      <c r="G352" s="26"/>
      <c r="H352" s="26"/>
      <c r="I352" s="26"/>
      <c r="J352" s="26"/>
      <c r="K352" s="26"/>
      <c r="L352" s="26"/>
      <c r="M352" s="26"/>
      <c r="N352" s="26"/>
      <c r="O352" s="26"/>
      <c r="P352" s="26"/>
      <c r="Q352" s="26"/>
      <c r="R352" s="26"/>
      <c r="S352" s="26"/>
      <c r="T352" s="26"/>
      <c r="U352" s="26"/>
      <c r="V352" s="26"/>
      <c r="W352" s="26"/>
      <c r="X352" s="26"/>
      <c r="Y352" s="26"/>
      <c r="Z352" s="26"/>
    </row>
    <row r="353" spans="1:26" x14ac:dyDescent="0.2">
      <c r="A353" s="26"/>
      <c r="B353" s="30"/>
      <c r="C353" s="30"/>
      <c r="D353" s="30"/>
      <c r="E353" s="26"/>
      <c r="F353" s="26"/>
      <c r="G353" s="26"/>
      <c r="H353" s="26"/>
      <c r="I353" s="26"/>
      <c r="J353" s="26"/>
      <c r="K353" s="26"/>
      <c r="L353" s="26"/>
      <c r="M353" s="26"/>
      <c r="N353" s="26"/>
      <c r="O353" s="26"/>
      <c r="P353" s="26"/>
      <c r="Q353" s="26"/>
      <c r="R353" s="26"/>
      <c r="S353" s="26"/>
      <c r="T353" s="26"/>
      <c r="U353" s="26"/>
      <c r="V353" s="26"/>
      <c r="W353" s="26"/>
      <c r="X353" s="26"/>
      <c r="Y353" s="26"/>
      <c r="Z353" s="26"/>
    </row>
    <row r="354" spans="1:26" x14ac:dyDescent="0.2">
      <c r="A354" s="26"/>
      <c r="B354" s="30"/>
      <c r="C354" s="30"/>
      <c r="D354" s="30"/>
      <c r="E354" s="26"/>
      <c r="F354" s="26"/>
      <c r="G354" s="26"/>
      <c r="H354" s="26"/>
      <c r="I354" s="26"/>
      <c r="J354" s="26"/>
      <c r="K354" s="26"/>
      <c r="L354" s="26"/>
      <c r="M354" s="26"/>
      <c r="N354" s="26"/>
      <c r="O354" s="26"/>
      <c r="P354" s="26"/>
      <c r="Q354" s="26"/>
      <c r="R354" s="26"/>
      <c r="S354" s="26"/>
      <c r="T354" s="26"/>
      <c r="U354" s="26"/>
      <c r="V354" s="26"/>
      <c r="W354" s="26"/>
      <c r="X354" s="26"/>
      <c r="Y354" s="26"/>
      <c r="Z354" s="26"/>
    </row>
    <row r="355" spans="1:26" x14ac:dyDescent="0.2">
      <c r="A355" s="26"/>
      <c r="B355" s="30"/>
      <c r="C355" s="30"/>
      <c r="D355" s="30"/>
      <c r="E355" s="26"/>
      <c r="F355" s="26"/>
      <c r="G355" s="26"/>
      <c r="H355" s="26"/>
      <c r="I355" s="26"/>
      <c r="J355" s="26"/>
      <c r="K355" s="26"/>
      <c r="L355" s="26"/>
      <c r="M355" s="26"/>
      <c r="N355" s="26"/>
      <c r="O355" s="26"/>
      <c r="P355" s="26"/>
      <c r="Q355" s="26"/>
      <c r="R355" s="26"/>
      <c r="S355" s="26"/>
      <c r="T355" s="26"/>
      <c r="U355" s="26"/>
      <c r="V355" s="26"/>
      <c r="W355" s="26"/>
      <c r="X355" s="26"/>
      <c r="Y355" s="26"/>
      <c r="Z355" s="26"/>
    </row>
    <row r="356" spans="1:26" x14ac:dyDescent="0.2">
      <c r="A356" s="26"/>
      <c r="B356" s="30"/>
      <c r="C356" s="30"/>
      <c r="D356" s="30"/>
      <c r="E356" s="26"/>
      <c r="F356" s="26"/>
      <c r="G356" s="26"/>
      <c r="H356" s="26"/>
      <c r="I356" s="26"/>
      <c r="J356" s="26"/>
      <c r="K356" s="26"/>
      <c r="L356" s="26"/>
      <c r="M356" s="26"/>
      <c r="N356" s="26"/>
      <c r="O356" s="26"/>
      <c r="P356" s="26"/>
      <c r="Q356" s="26"/>
      <c r="R356" s="26"/>
      <c r="S356" s="26"/>
      <c r="T356" s="26"/>
      <c r="U356" s="26"/>
      <c r="V356" s="26"/>
      <c r="W356" s="26"/>
      <c r="X356" s="26"/>
      <c r="Y356" s="26"/>
      <c r="Z356" s="26"/>
    </row>
    <row r="357" spans="1:26" x14ac:dyDescent="0.2">
      <c r="A357" s="26"/>
      <c r="B357" s="30"/>
      <c r="C357" s="30"/>
      <c r="D357" s="30"/>
      <c r="E357" s="26"/>
      <c r="F357" s="26"/>
      <c r="G357" s="26"/>
      <c r="H357" s="26"/>
      <c r="I357" s="26"/>
      <c r="J357" s="26"/>
      <c r="K357" s="26"/>
      <c r="L357" s="26"/>
      <c r="M357" s="26"/>
      <c r="N357" s="26"/>
      <c r="O357" s="26"/>
      <c r="P357" s="26"/>
      <c r="Q357" s="26"/>
      <c r="R357" s="26"/>
      <c r="S357" s="26"/>
      <c r="T357" s="26"/>
      <c r="U357" s="26"/>
      <c r="V357" s="26"/>
      <c r="W357" s="26"/>
      <c r="X357" s="26"/>
      <c r="Y357" s="26"/>
      <c r="Z357" s="26"/>
    </row>
    <row r="358" spans="1:26" x14ac:dyDescent="0.2">
      <c r="A358" s="26"/>
      <c r="B358" s="30"/>
      <c r="C358" s="30"/>
      <c r="D358" s="30"/>
      <c r="E358" s="26"/>
      <c r="F358" s="26"/>
      <c r="G358" s="26"/>
      <c r="H358" s="26"/>
      <c r="I358" s="26"/>
      <c r="J358" s="26"/>
      <c r="K358" s="26"/>
      <c r="L358" s="26"/>
      <c r="M358" s="26"/>
      <c r="N358" s="26"/>
      <c r="O358" s="26"/>
      <c r="P358" s="26"/>
      <c r="Q358" s="26"/>
      <c r="R358" s="26"/>
      <c r="S358" s="26"/>
      <c r="T358" s="26"/>
      <c r="U358" s="26"/>
      <c r="V358" s="26"/>
      <c r="W358" s="26"/>
      <c r="X358" s="26"/>
      <c r="Y358" s="26"/>
      <c r="Z358" s="26"/>
    </row>
    <row r="359" spans="1:26" x14ac:dyDescent="0.2">
      <c r="A359" s="26"/>
      <c r="B359" s="30"/>
      <c r="C359" s="30"/>
      <c r="D359" s="30"/>
      <c r="E359" s="26"/>
      <c r="F359" s="26"/>
      <c r="G359" s="26"/>
      <c r="H359" s="26"/>
      <c r="I359" s="26"/>
      <c r="J359" s="26"/>
      <c r="K359" s="26"/>
      <c r="L359" s="26"/>
      <c r="M359" s="26"/>
      <c r="N359" s="26"/>
      <c r="O359" s="26"/>
      <c r="P359" s="26"/>
      <c r="Q359" s="26"/>
      <c r="R359" s="26"/>
      <c r="S359" s="26"/>
      <c r="T359" s="26"/>
      <c r="U359" s="26"/>
      <c r="V359" s="26"/>
      <c r="W359" s="26"/>
      <c r="X359" s="26"/>
      <c r="Y359" s="26"/>
      <c r="Z359" s="26"/>
    </row>
    <row r="360" spans="1:26" x14ac:dyDescent="0.2">
      <c r="A360" s="26"/>
      <c r="B360" s="30"/>
      <c r="C360" s="30"/>
      <c r="D360" s="30"/>
      <c r="E360" s="26"/>
      <c r="F360" s="26"/>
      <c r="G360" s="26"/>
      <c r="H360" s="26"/>
      <c r="I360" s="26"/>
      <c r="J360" s="26"/>
      <c r="K360" s="26"/>
      <c r="L360" s="26"/>
      <c r="M360" s="26"/>
      <c r="N360" s="26"/>
      <c r="O360" s="26"/>
      <c r="P360" s="26"/>
      <c r="Q360" s="26"/>
      <c r="R360" s="26"/>
      <c r="S360" s="26"/>
      <c r="T360" s="26"/>
      <c r="U360" s="26"/>
      <c r="V360" s="26"/>
      <c r="W360" s="26"/>
      <c r="X360" s="26"/>
      <c r="Y360" s="26"/>
      <c r="Z360" s="26"/>
    </row>
    <row r="361" spans="1:26" x14ac:dyDescent="0.2">
      <c r="A361" s="26"/>
      <c r="B361" s="30"/>
      <c r="C361" s="30"/>
      <c r="D361" s="30"/>
      <c r="E361" s="26"/>
      <c r="F361" s="26"/>
      <c r="G361" s="26"/>
      <c r="H361" s="26"/>
      <c r="I361" s="26"/>
      <c r="J361" s="26"/>
      <c r="K361" s="26"/>
      <c r="L361" s="26"/>
      <c r="M361" s="26"/>
      <c r="N361" s="26"/>
      <c r="O361" s="26"/>
      <c r="P361" s="26"/>
      <c r="Q361" s="26"/>
      <c r="R361" s="26"/>
      <c r="S361" s="26"/>
      <c r="T361" s="26"/>
      <c r="U361" s="26"/>
      <c r="V361" s="26"/>
      <c r="W361" s="26"/>
      <c r="X361" s="26"/>
      <c r="Y361" s="26"/>
      <c r="Z361" s="26"/>
    </row>
    <row r="362" spans="1:26" x14ac:dyDescent="0.2">
      <c r="A362" s="26"/>
      <c r="B362" s="30"/>
      <c r="C362" s="30"/>
      <c r="D362" s="30"/>
      <c r="E362" s="26"/>
      <c r="F362" s="26"/>
      <c r="G362" s="26"/>
      <c r="H362" s="26"/>
      <c r="I362" s="26"/>
      <c r="J362" s="26"/>
      <c r="K362" s="26"/>
      <c r="L362" s="26"/>
      <c r="M362" s="26"/>
      <c r="N362" s="26"/>
      <c r="O362" s="26"/>
      <c r="P362" s="26"/>
      <c r="Q362" s="26"/>
      <c r="R362" s="26"/>
      <c r="S362" s="26"/>
      <c r="T362" s="26"/>
      <c r="U362" s="26"/>
      <c r="V362" s="26"/>
      <c r="W362" s="26"/>
      <c r="X362" s="26"/>
      <c r="Y362" s="26"/>
      <c r="Z362" s="26"/>
    </row>
    <row r="363" spans="1:26" x14ac:dyDescent="0.2">
      <c r="A363" s="26"/>
      <c r="B363" s="30"/>
      <c r="C363" s="30"/>
      <c r="D363" s="30"/>
      <c r="E363" s="26"/>
      <c r="F363" s="26"/>
      <c r="G363" s="26"/>
      <c r="H363" s="26"/>
      <c r="I363" s="26"/>
      <c r="J363" s="26"/>
      <c r="K363" s="26"/>
      <c r="L363" s="26"/>
      <c r="M363" s="26"/>
      <c r="N363" s="26"/>
      <c r="O363" s="26"/>
      <c r="P363" s="26"/>
      <c r="Q363" s="26"/>
      <c r="R363" s="26"/>
      <c r="S363" s="26"/>
      <c r="T363" s="26"/>
      <c r="U363" s="26"/>
      <c r="V363" s="26"/>
      <c r="W363" s="26"/>
      <c r="X363" s="26"/>
      <c r="Y363" s="26"/>
      <c r="Z363" s="26"/>
    </row>
    <row r="364" spans="1:26" x14ac:dyDescent="0.2">
      <c r="A364" s="26"/>
      <c r="B364" s="30"/>
      <c r="C364" s="30"/>
      <c r="D364" s="30"/>
      <c r="E364" s="26"/>
      <c r="F364" s="26"/>
      <c r="G364" s="26"/>
      <c r="H364" s="26"/>
      <c r="I364" s="26"/>
      <c r="J364" s="26"/>
      <c r="K364" s="26"/>
      <c r="L364" s="26"/>
      <c r="M364" s="26"/>
      <c r="N364" s="26"/>
      <c r="O364" s="26"/>
      <c r="P364" s="26"/>
      <c r="Q364" s="26"/>
      <c r="R364" s="26"/>
      <c r="S364" s="26"/>
      <c r="T364" s="26"/>
      <c r="U364" s="26"/>
      <c r="V364" s="26"/>
      <c r="W364" s="26"/>
      <c r="X364" s="26"/>
      <c r="Y364" s="26"/>
      <c r="Z364" s="26"/>
    </row>
    <row r="365" spans="1:26" x14ac:dyDescent="0.2">
      <c r="A365" s="26"/>
      <c r="B365" s="30"/>
      <c r="C365" s="30"/>
      <c r="D365" s="30"/>
      <c r="E365" s="26"/>
      <c r="F365" s="26"/>
      <c r="G365" s="26"/>
      <c r="H365" s="26"/>
      <c r="I365" s="26"/>
      <c r="J365" s="26"/>
      <c r="K365" s="26"/>
      <c r="L365" s="26"/>
      <c r="M365" s="26"/>
      <c r="N365" s="26"/>
      <c r="O365" s="26"/>
      <c r="P365" s="26"/>
      <c r="Q365" s="26"/>
      <c r="R365" s="26"/>
      <c r="S365" s="26"/>
      <c r="T365" s="26"/>
      <c r="U365" s="26"/>
      <c r="V365" s="26"/>
      <c r="W365" s="26"/>
      <c r="X365" s="26"/>
      <c r="Y365" s="26"/>
      <c r="Z365" s="26"/>
    </row>
    <row r="366" spans="1:26" x14ac:dyDescent="0.2">
      <c r="A366" s="26"/>
      <c r="B366" s="30"/>
      <c r="C366" s="30"/>
      <c r="D366" s="30"/>
      <c r="E366" s="26"/>
      <c r="F366" s="26"/>
      <c r="G366" s="26"/>
      <c r="H366" s="26"/>
      <c r="I366" s="26"/>
      <c r="J366" s="26"/>
      <c r="K366" s="26"/>
      <c r="L366" s="26"/>
      <c r="M366" s="26"/>
      <c r="N366" s="26"/>
      <c r="O366" s="26"/>
      <c r="P366" s="26"/>
      <c r="Q366" s="26"/>
      <c r="R366" s="26"/>
      <c r="S366" s="26"/>
      <c r="T366" s="26"/>
      <c r="U366" s="26"/>
      <c r="V366" s="26"/>
      <c r="W366" s="26"/>
      <c r="X366" s="26"/>
      <c r="Y366" s="26"/>
      <c r="Z366" s="26"/>
    </row>
    <row r="367" spans="1:26" x14ac:dyDescent="0.2">
      <c r="A367" s="26"/>
      <c r="B367" s="30"/>
      <c r="C367" s="30"/>
      <c r="D367" s="30"/>
      <c r="E367" s="26"/>
      <c r="F367" s="26"/>
      <c r="G367" s="26"/>
      <c r="H367" s="26"/>
      <c r="I367" s="26"/>
      <c r="J367" s="26"/>
      <c r="K367" s="26"/>
      <c r="L367" s="26"/>
      <c r="M367" s="26"/>
      <c r="N367" s="26"/>
      <c r="O367" s="26"/>
      <c r="P367" s="26"/>
      <c r="Q367" s="26"/>
      <c r="R367" s="26"/>
      <c r="S367" s="26"/>
      <c r="T367" s="26"/>
      <c r="U367" s="26"/>
      <c r="V367" s="26"/>
      <c r="W367" s="26"/>
      <c r="X367" s="26"/>
      <c r="Y367" s="26"/>
      <c r="Z367" s="26"/>
    </row>
    <row r="368" spans="1:26" x14ac:dyDescent="0.2">
      <c r="A368" s="26"/>
      <c r="B368" s="30"/>
      <c r="C368" s="30"/>
      <c r="D368" s="30"/>
      <c r="E368" s="26"/>
      <c r="F368" s="26"/>
      <c r="G368" s="26"/>
      <c r="H368" s="26"/>
      <c r="I368" s="26"/>
      <c r="J368" s="26"/>
      <c r="K368" s="26"/>
      <c r="L368" s="26"/>
      <c r="M368" s="26"/>
      <c r="N368" s="26"/>
      <c r="O368" s="26"/>
      <c r="P368" s="26"/>
      <c r="Q368" s="26"/>
      <c r="R368" s="26"/>
      <c r="S368" s="26"/>
      <c r="T368" s="26"/>
      <c r="U368" s="26"/>
      <c r="V368" s="26"/>
      <c r="W368" s="26"/>
      <c r="X368" s="26"/>
      <c r="Y368" s="26"/>
      <c r="Z368" s="26"/>
    </row>
    <row r="369" spans="1:26" x14ac:dyDescent="0.2">
      <c r="A369" s="26"/>
      <c r="B369" s="30"/>
      <c r="C369" s="30"/>
      <c r="D369" s="30"/>
      <c r="E369" s="26"/>
      <c r="F369" s="26"/>
      <c r="G369" s="26"/>
      <c r="H369" s="26"/>
      <c r="I369" s="26"/>
      <c r="J369" s="26"/>
      <c r="K369" s="26"/>
      <c r="L369" s="26"/>
      <c r="M369" s="26"/>
      <c r="N369" s="26"/>
      <c r="O369" s="26"/>
      <c r="P369" s="26"/>
      <c r="Q369" s="26"/>
      <c r="R369" s="26"/>
      <c r="S369" s="26"/>
      <c r="T369" s="26"/>
      <c r="U369" s="26"/>
      <c r="V369" s="26"/>
      <c r="W369" s="26"/>
      <c r="X369" s="26"/>
      <c r="Y369" s="26"/>
      <c r="Z369" s="26"/>
    </row>
    <row r="370" spans="1:26" x14ac:dyDescent="0.2">
      <c r="A370" s="26"/>
      <c r="B370" s="30"/>
      <c r="C370" s="30"/>
      <c r="D370" s="30"/>
      <c r="E370" s="26"/>
      <c r="F370" s="26"/>
      <c r="G370" s="26"/>
      <c r="H370" s="26"/>
      <c r="I370" s="26"/>
      <c r="J370" s="26"/>
      <c r="K370" s="26"/>
      <c r="L370" s="26"/>
      <c r="M370" s="26"/>
      <c r="N370" s="26"/>
      <c r="O370" s="26"/>
      <c r="P370" s="26"/>
      <c r="Q370" s="26"/>
      <c r="R370" s="26"/>
      <c r="S370" s="26"/>
      <c r="T370" s="26"/>
      <c r="U370" s="26"/>
      <c r="V370" s="26"/>
      <c r="W370" s="26"/>
      <c r="X370" s="26"/>
      <c r="Y370" s="26"/>
      <c r="Z370" s="26"/>
    </row>
    <row r="371" spans="1:26" x14ac:dyDescent="0.2">
      <c r="A371" s="26"/>
      <c r="B371" s="30"/>
      <c r="C371" s="30"/>
      <c r="D371" s="30"/>
      <c r="E371" s="26"/>
      <c r="F371" s="26"/>
      <c r="G371" s="26"/>
      <c r="H371" s="26"/>
      <c r="I371" s="26"/>
      <c r="J371" s="26"/>
      <c r="K371" s="26"/>
      <c r="L371" s="26"/>
      <c r="M371" s="26"/>
      <c r="N371" s="26"/>
      <c r="O371" s="26"/>
      <c r="P371" s="26"/>
      <c r="Q371" s="26"/>
      <c r="R371" s="26"/>
      <c r="S371" s="26"/>
      <c r="T371" s="26"/>
      <c r="U371" s="26"/>
      <c r="V371" s="26"/>
      <c r="W371" s="26"/>
      <c r="X371" s="26"/>
      <c r="Y371" s="26"/>
      <c r="Z371" s="26"/>
    </row>
    <row r="372" spans="1:26" x14ac:dyDescent="0.2">
      <c r="A372" s="26"/>
      <c r="B372" s="30"/>
      <c r="C372" s="30"/>
      <c r="D372" s="30"/>
      <c r="E372" s="26"/>
      <c r="F372" s="26"/>
      <c r="G372" s="26"/>
      <c r="H372" s="26"/>
      <c r="I372" s="26"/>
      <c r="J372" s="26"/>
      <c r="K372" s="26"/>
      <c r="L372" s="26"/>
      <c r="M372" s="26"/>
      <c r="N372" s="26"/>
      <c r="O372" s="26"/>
      <c r="P372" s="26"/>
      <c r="Q372" s="26"/>
      <c r="R372" s="26"/>
      <c r="S372" s="26"/>
      <c r="T372" s="26"/>
      <c r="U372" s="26"/>
      <c r="V372" s="26"/>
      <c r="W372" s="26"/>
      <c r="X372" s="26"/>
      <c r="Y372" s="26"/>
      <c r="Z372" s="26"/>
    </row>
    <row r="373" spans="1:26" x14ac:dyDescent="0.2">
      <c r="A373" s="26"/>
      <c r="B373" s="30"/>
      <c r="C373" s="30"/>
      <c r="D373" s="30"/>
      <c r="E373" s="26"/>
      <c r="F373" s="26"/>
      <c r="G373" s="26"/>
      <c r="H373" s="26"/>
      <c r="I373" s="26"/>
      <c r="J373" s="26"/>
      <c r="K373" s="26"/>
      <c r="L373" s="26"/>
      <c r="M373" s="26"/>
      <c r="N373" s="26"/>
      <c r="O373" s="26"/>
      <c r="P373" s="26"/>
      <c r="Q373" s="26"/>
      <c r="R373" s="26"/>
      <c r="S373" s="26"/>
      <c r="T373" s="26"/>
      <c r="U373" s="26"/>
      <c r="V373" s="26"/>
      <c r="W373" s="26"/>
      <c r="X373" s="26"/>
      <c r="Y373" s="26"/>
      <c r="Z373" s="26"/>
    </row>
    <row r="374" spans="1:26" x14ac:dyDescent="0.2">
      <c r="A374" s="26"/>
      <c r="B374" s="30"/>
      <c r="C374" s="30"/>
      <c r="D374" s="30"/>
      <c r="E374" s="26"/>
      <c r="F374" s="26"/>
      <c r="G374" s="26"/>
      <c r="H374" s="26"/>
      <c r="I374" s="26"/>
      <c r="J374" s="26"/>
      <c r="K374" s="26"/>
      <c r="L374" s="26"/>
      <c r="M374" s="26"/>
      <c r="N374" s="26"/>
      <c r="O374" s="26"/>
      <c r="P374" s="26"/>
      <c r="Q374" s="26"/>
      <c r="R374" s="26"/>
      <c r="S374" s="26"/>
      <c r="T374" s="26"/>
      <c r="U374" s="26"/>
      <c r="V374" s="26"/>
      <c r="W374" s="26"/>
      <c r="X374" s="26"/>
      <c r="Y374" s="26"/>
      <c r="Z374" s="26"/>
    </row>
    <row r="375" spans="1:26" x14ac:dyDescent="0.2">
      <c r="A375" s="26"/>
      <c r="B375" s="30"/>
      <c r="C375" s="30"/>
      <c r="D375" s="30"/>
      <c r="E375" s="26"/>
      <c r="F375" s="26"/>
      <c r="G375" s="26"/>
      <c r="H375" s="26"/>
      <c r="I375" s="26"/>
      <c r="J375" s="26"/>
      <c r="K375" s="26"/>
      <c r="L375" s="26"/>
      <c r="M375" s="26"/>
      <c r="N375" s="26"/>
      <c r="O375" s="26"/>
      <c r="P375" s="26"/>
      <c r="Q375" s="26"/>
      <c r="R375" s="26"/>
      <c r="S375" s="26"/>
      <c r="T375" s="26"/>
      <c r="U375" s="26"/>
      <c r="V375" s="26"/>
      <c r="W375" s="26"/>
      <c r="X375" s="26"/>
      <c r="Y375" s="26"/>
      <c r="Z375" s="26"/>
    </row>
    <row r="376" spans="1:26" x14ac:dyDescent="0.2">
      <c r="A376" s="26"/>
      <c r="B376" s="30"/>
      <c r="C376" s="30"/>
      <c r="D376" s="30"/>
      <c r="E376" s="26"/>
      <c r="F376" s="26"/>
      <c r="G376" s="26"/>
      <c r="H376" s="26"/>
      <c r="I376" s="26"/>
      <c r="J376" s="26"/>
      <c r="K376" s="26"/>
      <c r="L376" s="26"/>
      <c r="M376" s="26"/>
      <c r="N376" s="26"/>
      <c r="O376" s="26"/>
      <c r="P376" s="26"/>
      <c r="Q376" s="26"/>
      <c r="R376" s="26"/>
      <c r="S376" s="26"/>
      <c r="T376" s="26"/>
      <c r="U376" s="26"/>
      <c r="V376" s="26"/>
      <c r="W376" s="26"/>
      <c r="X376" s="26"/>
      <c r="Y376" s="26"/>
      <c r="Z376" s="26"/>
    </row>
    <row r="377" spans="1:26" x14ac:dyDescent="0.2">
      <c r="A377" s="26"/>
      <c r="B377" s="30"/>
      <c r="C377" s="30"/>
      <c r="D377" s="30"/>
      <c r="E377" s="26"/>
      <c r="F377" s="26"/>
      <c r="G377" s="26"/>
      <c r="H377" s="26"/>
      <c r="I377" s="26"/>
      <c r="J377" s="26"/>
      <c r="K377" s="26"/>
      <c r="L377" s="26"/>
      <c r="M377" s="26"/>
      <c r="N377" s="26"/>
      <c r="O377" s="26"/>
      <c r="P377" s="26"/>
      <c r="Q377" s="26"/>
      <c r="R377" s="26"/>
      <c r="S377" s="26"/>
      <c r="T377" s="26"/>
      <c r="U377" s="26"/>
      <c r="V377" s="26"/>
      <c r="W377" s="26"/>
      <c r="X377" s="26"/>
      <c r="Y377" s="26"/>
      <c r="Z377" s="26"/>
    </row>
    <row r="378" spans="1:26" x14ac:dyDescent="0.2">
      <c r="A378" s="26"/>
      <c r="B378" s="30"/>
      <c r="C378" s="30"/>
      <c r="D378" s="30"/>
      <c r="E378" s="26"/>
      <c r="F378" s="26"/>
      <c r="G378" s="26"/>
      <c r="H378" s="26"/>
      <c r="I378" s="26"/>
      <c r="J378" s="26"/>
      <c r="K378" s="26"/>
      <c r="L378" s="26"/>
      <c r="M378" s="26"/>
      <c r="N378" s="26"/>
      <c r="O378" s="26"/>
      <c r="P378" s="26"/>
      <c r="Q378" s="26"/>
      <c r="R378" s="26"/>
      <c r="S378" s="26"/>
      <c r="T378" s="26"/>
      <c r="U378" s="26"/>
      <c r="V378" s="26"/>
      <c r="W378" s="26"/>
      <c r="X378" s="26"/>
      <c r="Y378" s="26"/>
      <c r="Z378" s="26"/>
    </row>
    <row r="379" spans="1:26" x14ac:dyDescent="0.2">
      <c r="A379" s="26"/>
      <c r="B379" s="30"/>
      <c r="C379" s="30"/>
      <c r="D379" s="30"/>
      <c r="E379" s="26"/>
      <c r="F379" s="26"/>
      <c r="G379" s="26"/>
      <c r="H379" s="26"/>
      <c r="I379" s="26"/>
      <c r="J379" s="26"/>
      <c r="K379" s="26"/>
      <c r="L379" s="26"/>
      <c r="M379" s="26"/>
      <c r="N379" s="26"/>
      <c r="O379" s="26"/>
      <c r="P379" s="26"/>
      <c r="Q379" s="26"/>
      <c r="R379" s="26"/>
      <c r="S379" s="26"/>
      <c r="T379" s="26"/>
      <c r="U379" s="26"/>
      <c r="V379" s="26"/>
      <c r="W379" s="26"/>
      <c r="X379" s="26"/>
      <c r="Y379" s="26"/>
      <c r="Z379" s="26"/>
    </row>
    <row r="380" spans="1:26" x14ac:dyDescent="0.2">
      <c r="A380" s="26"/>
      <c r="B380" s="30"/>
      <c r="C380" s="30"/>
      <c r="D380" s="30"/>
      <c r="E380" s="26"/>
      <c r="F380" s="26"/>
      <c r="G380" s="26"/>
      <c r="H380" s="26"/>
      <c r="I380" s="26"/>
      <c r="J380" s="26"/>
      <c r="K380" s="26"/>
      <c r="L380" s="26"/>
      <c r="M380" s="26"/>
      <c r="N380" s="26"/>
      <c r="O380" s="26"/>
      <c r="P380" s="26"/>
      <c r="Q380" s="26"/>
      <c r="R380" s="26"/>
      <c r="S380" s="26"/>
      <c r="T380" s="26"/>
      <c r="U380" s="26"/>
      <c r="V380" s="26"/>
      <c r="W380" s="26"/>
      <c r="X380" s="26"/>
      <c r="Y380" s="26"/>
      <c r="Z380" s="26"/>
    </row>
    <row r="381" spans="1:26" x14ac:dyDescent="0.2">
      <c r="A381" s="26"/>
      <c r="B381" s="30"/>
      <c r="C381" s="30"/>
      <c r="D381" s="30"/>
      <c r="E381" s="26"/>
      <c r="F381" s="26"/>
      <c r="G381" s="26"/>
      <c r="H381" s="26"/>
      <c r="I381" s="26"/>
      <c r="J381" s="26"/>
      <c r="K381" s="26"/>
      <c r="L381" s="26"/>
      <c r="M381" s="26"/>
      <c r="N381" s="26"/>
      <c r="O381" s="26"/>
      <c r="P381" s="26"/>
      <c r="Q381" s="26"/>
      <c r="R381" s="26"/>
      <c r="S381" s="26"/>
      <c r="T381" s="26"/>
      <c r="U381" s="26"/>
      <c r="V381" s="26"/>
      <c r="W381" s="26"/>
      <c r="X381" s="26"/>
      <c r="Y381" s="26"/>
      <c r="Z381" s="26"/>
    </row>
    <row r="382" spans="1:26" x14ac:dyDescent="0.2">
      <c r="A382" s="26"/>
      <c r="B382" s="30"/>
      <c r="C382" s="30"/>
      <c r="D382" s="30"/>
      <c r="E382" s="26"/>
      <c r="F382" s="26"/>
      <c r="G382" s="26"/>
      <c r="H382" s="26"/>
      <c r="I382" s="26"/>
      <c r="J382" s="26"/>
      <c r="K382" s="26"/>
      <c r="L382" s="26"/>
      <c r="M382" s="26"/>
      <c r="N382" s="26"/>
      <c r="O382" s="26"/>
      <c r="P382" s="26"/>
      <c r="Q382" s="26"/>
      <c r="R382" s="26"/>
      <c r="S382" s="26"/>
      <c r="T382" s="26"/>
      <c r="U382" s="26"/>
      <c r="V382" s="26"/>
      <c r="W382" s="26"/>
      <c r="X382" s="26"/>
      <c r="Y382" s="26"/>
      <c r="Z382" s="26"/>
    </row>
    <row r="383" spans="1:26" x14ac:dyDescent="0.2">
      <c r="A383" s="26"/>
      <c r="B383" s="30"/>
      <c r="C383" s="30"/>
      <c r="D383" s="30"/>
      <c r="E383" s="26"/>
      <c r="F383" s="26"/>
      <c r="G383" s="26"/>
      <c r="H383" s="26"/>
      <c r="I383" s="26"/>
      <c r="J383" s="26"/>
      <c r="K383" s="26"/>
      <c r="L383" s="26"/>
      <c r="M383" s="26"/>
      <c r="N383" s="26"/>
      <c r="O383" s="26"/>
      <c r="P383" s="26"/>
      <c r="Q383" s="26"/>
      <c r="R383" s="26"/>
      <c r="S383" s="26"/>
      <c r="T383" s="26"/>
      <c r="U383" s="26"/>
      <c r="V383" s="26"/>
      <c r="W383" s="26"/>
      <c r="X383" s="26"/>
      <c r="Y383" s="26"/>
      <c r="Z383" s="26"/>
    </row>
    <row r="384" spans="1:26" x14ac:dyDescent="0.2">
      <c r="A384" s="26"/>
      <c r="B384" s="30"/>
      <c r="C384" s="30"/>
      <c r="D384" s="30"/>
      <c r="E384" s="26"/>
      <c r="F384" s="26"/>
      <c r="G384" s="26"/>
      <c r="H384" s="26"/>
      <c r="I384" s="26"/>
      <c r="J384" s="26"/>
      <c r="K384" s="26"/>
      <c r="L384" s="26"/>
      <c r="M384" s="26"/>
      <c r="N384" s="26"/>
      <c r="O384" s="26"/>
      <c r="P384" s="26"/>
      <c r="Q384" s="26"/>
      <c r="R384" s="26"/>
      <c r="S384" s="26"/>
      <c r="T384" s="26"/>
      <c r="U384" s="26"/>
      <c r="V384" s="26"/>
      <c r="W384" s="26"/>
      <c r="X384" s="26"/>
      <c r="Y384" s="26"/>
      <c r="Z384" s="26"/>
    </row>
    <row r="385" spans="1:26" x14ac:dyDescent="0.2">
      <c r="A385" s="26"/>
      <c r="B385" s="30"/>
      <c r="C385" s="30"/>
      <c r="D385" s="30"/>
      <c r="E385" s="26"/>
      <c r="F385" s="26"/>
      <c r="G385" s="26"/>
      <c r="H385" s="26"/>
      <c r="I385" s="26"/>
      <c r="J385" s="26"/>
      <c r="K385" s="26"/>
      <c r="L385" s="26"/>
      <c r="M385" s="26"/>
      <c r="N385" s="26"/>
      <c r="O385" s="26"/>
      <c r="P385" s="26"/>
      <c r="Q385" s="26"/>
      <c r="R385" s="26"/>
      <c r="S385" s="26"/>
      <c r="T385" s="26"/>
      <c r="U385" s="26"/>
      <c r="V385" s="26"/>
      <c r="W385" s="26"/>
      <c r="X385" s="26"/>
      <c r="Y385" s="26"/>
      <c r="Z385" s="26"/>
    </row>
    <row r="386" spans="1:26" x14ac:dyDescent="0.2">
      <c r="A386" s="26"/>
      <c r="B386" s="30"/>
      <c r="C386" s="30"/>
      <c r="D386" s="30"/>
      <c r="E386" s="26"/>
      <c r="F386" s="26"/>
      <c r="G386" s="26"/>
      <c r="H386" s="26"/>
      <c r="I386" s="26"/>
      <c r="J386" s="26"/>
      <c r="K386" s="26"/>
      <c r="L386" s="26"/>
      <c r="M386" s="26"/>
      <c r="N386" s="26"/>
      <c r="O386" s="26"/>
      <c r="P386" s="26"/>
      <c r="Q386" s="26"/>
      <c r="R386" s="26"/>
      <c r="S386" s="26"/>
      <c r="T386" s="26"/>
      <c r="U386" s="26"/>
      <c r="V386" s="26"/>
      <c r="W386" s="26"/>
      <c r="X386" s="26"/>
      <c r="Y386" s="26"/>
      <c r="Z386" s="26"/>
    </row>
    <row r="387" spans="1:26" x14ac:dyDescent="0.2">
      <c r="A387" s="26"/>
      <c r="B387" s="30"/>
      <c r="C387" s="30"/>
      <c r="D387" s="30"/>
      <c r="E387" s="26"/>
      <c r="F387" s="26"/>
      <c r="G387" s="26"/>
      <c r="H387" s="26"/>
      <c r="I387" s="26"/>
      <c r="J387" s="26"/>
      <c r="K387" s="26"/>
      <c r="L387" s="26"/>
      <c r="M387" s="26"/>
      <c r="N387" s="26"/>
      <c r="O387" s="26"/>
      <c r="P387" s="26"/>
      <c r="Q387" s="26"/>
      <c r="R387" s="26"/>
      <c r="S387" s="26"/>
      <c r="T387" s="26"/>
      <c r="U387" s="26"/>
      <c r="V387" s="26"/>
      <c r="W387" s="26"/>
      <c r="X387" s="26"/>
      <c r="Y387" s="26"/>
      <c r="Z387" s="26"/>
    </row>
    <row r="388" spans="1:26" x14ac:dyDescent="0.2">
      <c r="A388" s="26"/>
      <c r="B388" s="30"/>
      <c r="C388" s="30"/>
      <c r="D388" s="30"/>
      <c r="E388" s="26"/>
      <c r="F388" s="26"/>
      <c r="G388" s="26"/>
      <c r="H388" s="26"/>
      <c r="I388" s="26"/>
      <c r="J388" s="26"/>
      <c r="K388" s="26"/>
      <c r="L388" s="26"/>
      <c r="M388" s="26"/>
      <c r="N388" s="26"/>
      <c r="O388" s="26"/>
      <c r="P388" s="26"/>
      <c r="Q388" s="26"/>
      <c r="R388" s="26"/>
      <c r="S388" s="26"/>
      <c r="T388" s="26"/>
      <c r="U388" s="26"/>
      <c r="V388" s="26"/>
      <c r="W388" s="26"/>
      <c r="X388" s="26"/>
      <c r="Y388" s="26"/>
      <c r="Z388" s="26"/>
    </row>
    <row r="389" spans="1:26" x14ac:dyDescent="0.2">
      <c r="A389" s="26"/>
      <c r="B389" s="30"/>
      <c r="C389" s="30"/>
      <c r="D389" s="30"/>
      <c r="E389" s="26"/>
      <c r="F389" s="26"/>
      <c r="G389" s="26"/>
      <c r="H389" s="26"/>
      <c r="I389" s="26"/>
      <c r="J389" s="26"/>
      <c r="K389" s="26"/>
      <c r="L389" s="26"/>
      <c r="M389" s="26"/>
      <c r="N389" s="26"/>
      <c r="O389" s="26"/>
      <c r="P389" s="26"/>
      <c r="Q389" s="26"/>
      <c r="R389" s="26"/>
      <c r="S389" s="26"/>
      <c r="T389" s="26"/>
      <c r="U389" s="26"/>
      <c r="V389" s="26"/>
      <c r="W389" s="26"/>
      <c r="X389" s="26"/>
      <c r="Y389" s="26"/>
      <c r="Z389" s="26"/>
    </row>
    <row r="390" spans="1:26" x14ac:dyDescent="0.2">
      <c r="A390" s="26"/>
      <c r="B390" s="30"/>
      <c r="C390" s="30"/>
      <c r="D390" s="30"/>
      <c r="E390" s="26"/>
      <c r="F390" s="26"/>
      <c r="G390" s="26"/>
      <c r="H390" s="26"/>
      <c r="I390" s="26"/>
      <c r="J390" s="26"/>
      <c r="K390" s="26"/>
      <c r="L390" s="26"/>
      <c r="M390" s="26"/>
      <c r="N390" s="26"/>
      <c r="O390" s="26"/>
      <c r="P390" s="26"/>
      <c r="Q390" s="26"/>
      <c r="R390" s="26"/>
      <c r="S390" s="26"/>
      <c r="T390" s="26"/>
      <c r="U390" s="26"/>
      <c r="V390" s="26"/>
      <c r="W390" s="26"/>
      <c r="X390" s="26"/>
      <c r="Y390" s="26"/>
      <c r="Z390" s="26"/>
    </row>
    <row r="391" spans="1:26" x14ac:dyDescent="0.2">
      <c r="A391" s="26"/>
      <c r="B391" s="30"/>
      <c r="C391" s="30"/>
      <c r="D391" s="30"/>
      <c r="E391" s="26"/>
      <c r="F391" s="26"/>
      <c r="G391" s="26"/>
      <c r="H391" s="26"/>
      <c r="I391" s="26"/>
      <c r="J391" s="26"/>
      <c r="K391" s="26"/>
      <c r="L391" s="26"/>
      <c r="M391" s="26"/>
      <c r="N391" s="26"/>
      <c r="O391" s="26"/>
      <c r="P391" s="26"/>
      <c r="Q391" s="26"/>
      <c r="R391" s="26"/>
      <c r="S391" s="26"/>
      <c r="T391" s="26"/>
      <c r="U391" s="26"/>
      <c r="V391" s="26"/>
      <c r="W391" s="26"/>
      <c r="X391" s="26"/>
      <c r="Y391" s="26"/>
      <c r="Z391" s="26"/>
    </row>
    <row r="392" spans="1:26" x14ac:dyDescent="0.2">
      <c r="A392" s="26"/>
      <c r="B392" s="30"/>
      <c r="C392" s="30"/>
      <c r="D392" s="30"/>
      <c r="E392" s="26"/>
      <c r="F392" s="26"/>
      <c r="G392" s="26"/>
      <c r="H392" s="26"/>
      <c r="I392" s="26"/>
      <c r="J392" s="26"/>
      <c r="K392" s="26"/>
      <c r="L392" s="26"/>
      <c r="M392" s="26"/>
      <c r="N392" s="26"/>
      <c r="O392" s="26"/>
      <c r="P392" s="26"/>
      <c r="Q392" s="26"/>
      <c r="R392" s="26"/>
      <c r="S392" s="26"/>
      <c r="T392" s="26"/>
      <c r="U392" s="26"/>
      <c r="V392" s="26"/>
      <c r="W392" s="26"/>
      <c r="X392" s="26"/>
      <c r="Y392" s="26"/>
      <c r="Z392" s="26"/>
    </row>
    <row r="393" spans="1:26" x14ac:dyDescent="0.2">
      <c r="A393" s="26"/>
      <c r="B393" s="30"/>
      <c r="C393" s="30"/>
      <c r="D393" s="30"/>
      <c r="E393" s="26"/>
      <c r="F393" s="26"/>
      <c r="G393" s="26"/>
      <c r="H393" s="26"/>
      <c r="I393" s="26"/>
      <c r="J393" s="26"/>
      <c r="K393" s="26"/>
      <c r="L393" s="26"/>
      <c r="M393" s="26"/>
      <c r="N393" s="26"/>
      <c r="O393" s="26"/>
      <c r="P393" s="26"/>
      <c r="Q393" s="26"/>
      <c r="R393" s="26"/>
      <c r="S393" s="26"/>
      <c r="T393" s="26"/>
      <c r="U393" s="26"/>
      <c r="V393" s="26"/>
      <c r="W393" s="26"/>
      <c r="X393" s="26"/>
      <c r="Y393" s="26"/>
      <c r="Z393" s="26"/>
    </row>
    <row r="394" spans="1:26" x14ac:dyDescent="0.2">
      <c r="A394" s="26"/>
      <c r="B394" s="30"/>
      <c r="C394" s="30"/>
      <c r="D394" s="30"/>
      <c r="E394" s="26"/>
      <c r="F394" s="26"/>
      <c r="G394" s="26"/>
      <c r="H394" s="26"/>
      <c r="I394" s="26"/>
      <c r="J394" s="26"/>
      <c r="K394" s="26"/>
      <c r="L394" s="26"/>
      <c r="M394" s="26"/>
      <c r="N394" s="26"/>
      <c r="O394" s="26"/>
      <c r="P394" s="26"/>
      <c r="Q394" s="26"/>
      <c r="R394" s="26"/>
      <c r="S394" s="26"/>
      <c r="T394" s="26"/>
      <c r="U394" s="26"/>
      <c r="V394" s="26"/>
      <c r="W394" s="26"/>
      <c r="X394" s="26"/>
      <c r="Y394" s="26"/>
      <c r="Z394" s="26"/>
    </row>
    <row r="395" spans="1:26" x14ac:dyDescent="0.2">
      <c r="A395" s="26"/>
      <c r="B395" s="30"/>
      <c r="C395" s="30"/>
      <c r="D395" s="30"/>
      <c r="E395" s="26"/>
      <c r="F395" s="26"/>
      <c r="G395" s="26"/>
      <c r="H395" s="26"/>
      <c r="I395" s="26"/>
      <c r="J395" s="26"/>
      <c r="K395" s="26"/>
      <c r="L395" s="26"/>
      <c r="M395" s="26"/>
      <c r="N395" s="26"/>
      <c r="O395" s="26"/>
      <c r="P395" s="26"/>
      <c r="Q395" s="26"/>
      <c r="R395" s="26"/>
      <c r="S395" s="26"/>
      <c r="T395" s="26"/>
      <c r="U395" s="26"/>
      <c r="V395" s="26"/>
      <c r="W395" s="26"/>
      <c r="X395" s="26"/>
      <c r="Y395" s="26"/>
      <c r="Z395" s="26"/>
    </row>
    <row r="396" spans="1:26" x14ac:dyDescent="0.2">
      <c r="A396" s="26"/>
      <c r="B396" s="30"/>
      <c r="C396" s="30"/>
      <c r="D396" s="30"/>
      <c r="E396" s="26"/>
      <c r="F396" s="26"/>
      <c r="G396" s="26"/>
      <c r="H396" s="26"/>
      <c r="I396" s="26"/>
      <c r="J396" s="26"/>
      <c r="K396" s="26"/>
      <c r="L396" s="26"/>
      <c r="M396" s="26"/>
      <c r="N396" s="26"/>
      <c r="O396" s="26"/>
      <c r="P396" s="26"/>
      <c r="Q396" s="26"/>
      <c r="R396" s="26"/>
      <c r="S396" s="26"/>
      <c r="T396" s="26"/>
      <c r="U396" s="26"/>
      <c r="V396" s="26"/>
      <c r="W396" s="26"/>
      <c r="X396" s="26"/>
      <c r="Y396" s="26"/>
      <c r="Z396" s="26"/>
    </row>
    <row r="397" spans="1:26" x14ac:dyDescent="0.2">
      <c r="A397" s="26"/>
      <c r="B397" s="30"/>
      <c r="C397" s="30"/>
      <c r="D397" s="30"/>
      <c r="E397" s="26"/>
      <c r="F397" s="26"/>
      <c r="G397" s="26"/>
      <c r="H397" s="26"/>
      <c r="I397" s="26"/>
      <c r="J397" s="26"/>
      <c r="K397" s="26"/>
      <c r="L397" s="26"/>
      <c r="M397" s="26"/>
      <c r="N397" s="26"/>
      <c r="O397" s="26"/>
      <c r="P397" s="26"/>
      <c r="Q397" s="26"/>
      <c r="R397" s="26"/>
      <c r="S397" s="26"/>
      <c r="T397" s="26"/>
      <c r="U397" s="26"/>
      <c r="V397" s="26"/>
      <c r="W397" s="26"/>
      <c r="X397" s="26"/>
      <c r="Y397" s="26"/>
      <c r="Z397" s="26"/>
    </row>
    <row r="398" spans="1:26" x14ac:dyDescent="0.2">
      <c r="A398" s="26"/>
      <c r="B398" s="30"/>
      <c r="C398" s="30"/>
      <c r="D398" s="30"/>
      <c r="E398" s="26"/>
      <c r="F398" s="26"/>
      <c r="G398" s="26"/>
      <c r="H398" s="26"/>
      <c r="I398" s="26"/>
      <c r="J398" s="26"/>
      <c r="K398" s="26"/>
      <c r="L398" s="26"/>
      <c r="M398" s="26"/>
      <c r="N398" s="26"/>
      <c r="O398" s="26"/>
      <c r="P398" s="26"/>
      <c r="Q398" s="26"/>
      <c r="R398" s="26"/>
      <c r="S398" s="26"/>
      <c r="T398" s="26"/>
      <c r="U398" s="26"/>
      <c r="V398" s="26"/>
      <c r="W398" s="26"/>
      <c r="X398" s="26"/>
      <c r="Y398" s="26"/>
      <c r="Z398" s="26"/>
    </row>
    <row r="399" spans="1:26" x14ac:dyDescent="0.2">
      <c r="A399" s="26"/>
      <c r="B399" s="30"/>
      <c r="C399" s="30"/>
      <c r="D399" s="30"/>
      <c r="E399" s="26"/>
      <c r="F399" s="26"/>
      <c r="G399" s="26"/>
      <c r="H399" s="26"/>
      <c r="I399" s="26"/>
      <c r="J399" s="26"/>
      <c r="K399" s="26"/>
      <c r="L399" s="26"/>
      <c r="M399" s="26"/>
      <c r="N399" s="26"/>
      <c r="O399" s="26"/>
      <c r="P399" s="26"/>
      <c r="Q399" s="26"/>
      <c r="R399" s="26"/>
      <c r="S399" s="26"/>
      <c r="T399" s="26"/>
      <c r="U399" s="26"/>
      <c r="V399" s="26"/>
      <c r="W399" s="26"/>
      <c r="X399" s="26"/>
      <c r="Y399" s="26"/>
      <c r="Z399" s="26"/>
    </row>
    <row r="400" spans="1:26" x14ac:dyDescent="0.2">
      <c r="A400" s="26"/>
      <c r="B400" s="30"/>
      <c r="C400" s="30"/>
      <c r="D400" s="30"/>
      <c r="E400" s="26"/>
      <c r="F400" s="26"/>
      <c r="G400" s="26"/>
      <c r="H400" s="26"/>
      <c r="I400" s="26"/>
      <c r="J400" s="26"/>
      <c r="K400" s="26"/>
      <c r="L400" s="26"/>
      <c r="M400" s="26"/>
      <c r="N400" s="26"/>
      <c r="O400" s="26"/>
      <c r="P400" s="26"/>
      <c r="Q400" s="26"/>
      <c r="R400" s="26"/>
      <c r="S400" s="26"/>
      <c r="T400" s="26"/>
      <c r="U400" s="26"/>
      <c r="V400" s="26"/>
      <c r="W400" s="26"/>
      <c r="X400" s="26"/>
      <c r="Y400" s="26"/>
      <c r="Z400" s="26"/>
    </row>
    <row r="401" spans="1:26" x14ac:dyDescent="0.2">
      <c r="A401" s="26"/>
      <c r="B401" s="30"/>
      <c r="C401" s="30"/>
      <c r="D401" s="30"/>
      <c r="E401" s="26"/>
      <c r="F401" s="26"/>
      <c r="G401" s="26"/>
      <c r="H401" s="26"/>
      <c r="I401" s="26"/>
      <c r="J401" s="26"/>
      <c r="K401" s="26"/>
      <c r="L401" s="26"/>
      <c r="M401" s="26"/>
      <c r="N401" s="26"/>
      <c r="O401" s="26"/>
      <c r="P401" s="26"/>
      <c r="Q401" s="26"/>
      <c r="R401" s="26"/>
      <c r="S401" s="26"/>
      <c r="T401" s="26"/>
      <c r="U401" s="26"/>
      <c r="V401" s="26"/>
      <c r="W401" s="26"/>
      <c r="X401" s="26"/>
      <c r="Y401" s="26"/>
      <c r="Z401" s="26"/>
    </row>
    <row r="402" spans="1:26" x14ac:dyDescent="0.2">
      <c r="A402" s="26"/>
      <c r="B402" s="30"/>
      <c r="C402" s="30"/>
      <c r="D402" s="30"/>
      <c r="E402" s="26"/>
      <c r="F402" s="26"/>
      <c r="G402" s="26"/>
      <c r="H402" s="26"/>
      <c r="I402" s="26"/>
      <c r="J402" s="26"/>
      <c r="K402" s="26"/>
      <c r="L402" s="26"/>
      <c r="M402" s="26"/>
      <c r="N402" s="26"/>
      <c r="O402" s="26"/>
      <c r="P402" s="26"/>
      <c r="Q402" s="26"/>
      <c r="R402" s="26"/>
      <c r="S402" s="26"/>
      <c r="T402" s="26"/>
      <c r="U402" s="26"/>
      <c r="V402" s="26"/>
      <c r="W402" s="26"/>
      <c r="X402" s="26"/>
      <c r="Y402" s="26"/>
      <c r="Z402" s="26"/>
    </row>
    <row r="403" spans="1:26" x14ac:dyDescent="0.2">
      <c r="A403" s="26"/>
      <c r="B403" s="30"/>
      <c r="C403" s="30"/>
      <c r="D403" s="30"/>
      <c r="E403" s="26"/>
      <c r="F403" s="26"/>
      <c r="G403" s="26"/>
      <c r="H403" s="26"/>
      <c r="I403" s="26"/>
      <c r="J403" s="26"/>
      <c r="K403" s="26"/>
      <c r="L403" s="26"/>
      <c r="M403" s="26"/>
      <c r="N403" s="26"/>
      <c r="O403" s="26"/>
      <c r="P403" s="26"/>
      <c r="Q403" s="26"/>
      <c r="R403" s="26"/>
      <c r="S403" s="26"/>
      <c r="T403" s="26"/>
      <c r="U403" s="26"/>
      <c r="V403" s="26"/>
      <c r="W403" s="26"/>
      <c r="X403" s="26"/>
      <c r="Y403" s="26"/>
      <c r="Z403" s="26"/>
    </row>
    <row r="404" spans="1:26" x14ac:dyDescent="0.2">
      <c r="A404" s="26"/>
      <c r="B404" s="30"/>
      <c r="C404" s="30"/>
      <c r="D404" s="30"/>
      <c r="E404" s="26"/>
      <c r="F404" s="26"/>
      <c r="G404" s="26"/>
      <c r="H404" s="26"/>
      <c r="I404" s="26"/>
      <c r="J404" s="26"/>
      <c r="K404" s="26"/>
      <c r="L404" s="26"/>
      <c r="M404" s="26"/>
      <c r="N404" s="26"/>
      <c r="O404" s="26"/>
      <c r="P404" s="26"/>
      <c r="Q404" s="26"/>
      <c r="R404" s="26"/>
      <c r="S404" s="26"/>
      <c r="T404" s="26"/>
      <c r="U404" s="26"/>
      <c r="V404" s="26"/>
      <c r="W404" s="26"/>
      <c r="X404" s="26"/>
      <c r="Y404" s="26"/>
      <c r="Z404" s="26"/>
    </row>
    <row r="405" spans="1:26" x14ac:dyDescent="0.2">
      <c r="A405" s="26"/>
      <c r="B405" s="30"/>
      <c r="C405" s="30"/>
      <c r="D405" s="30"/>
      <c r="E405" s="26"/>
      <c r="F405" s="26"/>
      <c r="G405" s="26"/>
      <c r="H405" s="26"/>
      <c r="I405" s="26"/>
      <c r="J405" s="26"/>
      <c r="K405" s="26"/>
      <c r="L405" s="26"/>
      <c r="M405" s="26"/>
      <c r="N405" s="26"/>
      <c r="O405" s="26"/>
      <c r="P405" s="26"/>
      <c r="Q405" s="26"/>
      <c r="R405" s="26"/>
      <c r="S405" s="26"/>
      <c r="T405" s="26"/>
      <c r="U405" s="26"/>
      <c r="V405" s="26"/>
      <c r="W405" s="26"/>
      <c r="X405" s="26"/>
      <c r="Y405" s="26"/>
      <c r="Z405" s="26"/>
    </row>
    <row r="406" spans="1:26" x14ac:dyDescent="0.2">
      <c r="A406" s="26"/>
      <c r="B406" s="30"/>
      <c r="C406" s="30"/>
      <c r="D406" s="30"/>
      <c r="E406" s="26"/>
      <c r="F406" s="26"/>
      <c r="G406" s="26"/>
      <c r="H406" s="26"/>
      <c r="I406" s="26"/>
      <c r="J406" s="26"/>
      <c r="K406" s="26"/>
      <c r="L406" s="26"/>
      <c r="M406" s="26"/>
      <c r="N406" s="26"/>
      <c r="O406" s="26"/>
      <c r="P406" s="26"/>
      <c r="Q406" s="26"/>
      <c r="R406" s="26"/>
      <c r="S406" s="26"/>
      <c r="T406" s="26"/>
      <c r="U406" s="26"/>
      <c r="V406" s="26"/>
      <c r="W406" s="26"/>
      <c r="X406" s="26"/>
      <c r="Y406" s="26"/>
      <c r="Z406" s="26"/>
    </row>
    <row r="407" spans="1:26" x14ac:dyDescent="0.2">
      <c r="A407" s="26"/>
      <c r="B407" s="30"/>
      <c r="C407" s="30"/>
      <c r="D407" s="30"/>
      <c r="E407" s="26"/>
      <c r="F407" s="26"/>
      <c r="G407" s="26"/>
      <c r="H407" s="26"/>
      <c r="I407" s="26"/>
      <c r="J407" s="26"/>
      <c r="K407" s="26"/>
      <c r="L407" s="26"/>
      <c r="M407" s="26"/>
      <c r="N407" s="26"/>
      <c r="O407" s="26"/>
      <c r="P407" s="26"/>
      <c r="Q407" s="26"/>
      <c r="R407" s="26"/>
      <c r="S407" s="26"/>
      <c r="T407" s="26"/>
      <c r="U407" s="26"/>
      <c r="V407" s="26"/>
      <c r="W407" s="26"/>
      <c r="X407" s="26"/>
      <c r="Y407" s="26"/>
      <c r="Z407" s="26"/>
    </row>
    <row r="408" spans="1:26" x14ac:dyDescent="0.2">
      <c r="A408" s="26"/>
      <c r="B408" s="30"/>
      <c r="C408" s="30"/>
      <c r="D408" s="30"/>
      <c r="E408" s="26"/>
      <c r="F408" s="26"/>
      <c r="G408" s="26"/>
      <c r="H408" s="26"/>
      <c r="I408" s="26"/>
      <c r="J408" s="26"/>
      <c r="K408" s="26"/>
      <c r="L408" s="26"/>
      <c r="M408" s="26"/>
      <c r="N408" s="26"/>
      <c r="O408" s="26"/>
      <c r="P408" s="26"/>
      <c r="Q408" s="26"/>
      <c r="R408" s="26"/>
      <c r="S408" s="26"/>
      <c r="T408" s="26"/>
      <c r="U408" s="26"/>
      <c r="V408" s="26"/>
      <c r="W408" s="26"/>
      <c r="X408" s="26"/>
      <c r="Y408" s="26"/>
      <c r="Z408" s="26"/>
    </row>
    <row r="409" spans="1:26" x14ac:dyDescent="0.2">
      <c r="A409" s="26"/>
      <c r="B409" s="30"/>
      <c r="C409" s="30"/>
      <c r="D409" s="30"/>
      <c r="E409" s="26"/>
      <c r="F409" s="26"/>
      <c r="G409" s="26"/>
      <c r="H409" s="26"/>
      <c r="I409" s="26"/>
      <c r="J409" s="26"/>
      <c r="K409" s="26"/>
      <c r="L409" s="26"/>
      <c r="M409" s="26"/>
      <c r="N409" s="26"/>
      <c r="O409" s="26"/>
      <c r="P409" s="26"/>
      <c r="Q409" s="26"/>
      <c r="R409" s="26"/>
      <c r="S409" s="26"/>
      <c r="T409" s="26"/>
      <c r="U409" s="26"/>
      <c r="V409" s="26"/>
      <c r="W409" s="26"/>
      <c r="X409" s="26"/>
      <c r="Y409" s="26"/>
      <c r="Z409" s="26"/>
    </row>
    <row r="410" spans="1:26" x14ac:dyDescent="0.2">
      <c r="A410" s="26"/>
      <c r="B410" s="30"/>
      <c r="C410" s="30"/>
      <c r="D410" s="30"/>
      <c r="E410" s="26"/>
      <c r="F410" s="26"/>
      <c r="G410" s="26"/>
      <c r="H410" s="26"/>
      <c r="I410" s="26"/>
      <c r="J410" s="26"/>
      <c r="K410" s="26"/>
      <c r="L410" s="26"/>
      <c r="M410" s="26"/>
      <c r="N410" s="26"/>
      <c r="O410" s="26"/>
      <c r="P410" s="26"/>
      <c r="Q410" s="26"/>
      <c r="R410" s="26"/>
      <c r="S410" s="26"/>
      <c r="T410" s="26"/>
      <c r="U410" s="26"/>
      <c r="V410" s="26"/>
      <c r="W410" s="26"/>
      <c r="X410" s="26"/>
      <c r="Y410" s="26"/>
      <c r="Z410" s="26"/>
    </row>
    <row r="411" spans="1:26" x14ac:dyDescent="0.2">
      <c r="A411" s="26"/>
      <c r="B411" s="30"/>
      <c r="C411" s="30"/>
      <c r="D411" s="30"/>
      <c r="E411" s="26"/>
      <c r="F411" s="26"/>
      <c r="G411" s="26"/>
      <c r="H411" s="26"/>
      <c r="I411" s="26"/>
      <c r="J411" s="26"/>
      <c r="K411" s="26"/>
      <c r="L411" s="26"/>
      <c r="M411" s="26"/>
      <c r="N411" s="26"/>
      <c r="O411" s="26"/>
      <c r="P411" s="26"/>
      <c r="Q411" s="26"/>
      <c r="R411" s="26"/>
      <c r="S411" s="26"/>
      <c r="T411" s="26"/>
      <c r="U411" s="26"/>
      <c r="V411" s="26"/>
      <c r="W411" s="26"/>
      <c r="X411" s="26"/>
      <c r="Y411" s="26"/>
      <c r="Z411" s="26"/>
    </row>
    <row r="412" spans="1:26" x14ac:dyDescent="0.2">
      <c r="A412" s="26"/>
      <c r="B412" s="30"/>
      <c r="C412" s="30"/>
      <c r="D412" s="30"/>
      <c r="E412" s="26"/>
      <c r="F412" s="26"/>
      <c r="G412" s="26"/>
      <c r="H412" s="26"/>
      <c r="I412" s="26"/>
      <c r="J412" s="26"/>
      <c r="K412" s="26"/>
      <c r="L412" s="26"/>
      <c r="M412" s="26"/>
      <c r="N412" s="26"/>
      <c r="O412" s="26"/>
      <c r="P412" s="26"/>
      <c r="Q412" s="26"/>
      <c r="R412" s="26"/>
      <c r="S412" s="26"/>
      <c r="T412" s="26"/>
      <c r="U412" s="26"/>
      <c r="V412" s="26"/>
      <c r="W412" s="26"/>
      <c r="X412" s="26"/>
      <c r="Y412" s="26"/>
      <c r="Z412" s="26"/>
    </row>
  </sheetData>
  <mergeCells count="23">
    <mergeCell ref="I62:R62"/>
    <mergeCell ref="A32:D32"/>
    <mergeCell ref="A33:D33"/>
    <mergeCell ref="A34:D34"/>
    <mergeCell ref="A39:E39"/>
    <mergeCell ref="A40:E40"/>
    <mergeCell ref="A41:E41"/>
    <mergeCell ref="A42:E42"/>
    <mergeCell ref="A27:D27"/>
    <mergeCell ref="A28:D28"/>
    <mergeCell ref="A29:D29"/>
    <mergeCell ref="A31:D31"/>
    <mergeCell ref="A43:E43"/>
    <mergeCell ref="I5:J5"/>
    <mergeCell ref="I6:J6"/>
    <mergeCell ref="A7:E7"/>
    <mergeCell ref="A16:E16"/>
    <mergeCell ref="A24:E24"/>
    <mergeCell ref="A1:E1"/>
    <mergeCell ref="A2:E2"/>
    <mergeCell ref="A3:E3"/>
    <mergeCell ref="A5:B5"/>
    <mergeCell ref="C5:E5"/>
  </mergeCells>
  <hyperlinks>
    <hyperlink ref="I33" r:id="rId1" xr:uid="{00000000-0004-0000-0600-000000000000}"/>
    <hyperlink ref="I36" r:id="rId2" xr:uid="{00000000-0004-0000-0600-000001000000}"/>
    <hyperlink ref="I39" r:id="rId3" xr:uid="{00000000-0004-0000-0600-000002000000}"/>
    <hyperlink ref="I42" r:id="rId4" xr:uid="{00000000-0004-0000-0600-000003000000}"/>
    <hyperlink ref="I45" r:id="rId5" xr:uid="{00000000-0004-0000-0600-000004000000}"/>
    <hyperlink ref="I48" r:id="rId6" xr:uid="{00000000-0004-0000-0600-000005000000}"/>
  </hyperlinks>
  <printOptions horizontalCentered="1"/>
  <pageMargins left="0.78740157480314965" right="0.78740157480314965" top="1.7716535433070868" bottom="0.78740157480314965" header="0" footer="0"/>
  <pageSetup paperSize="9" scale="70" fitToHeight="0" orientation="portrait" r:id="rId7"/>
  <headerFooter>
    <oddHeader>&amp;R&amp;G</oddHeader>
    <oddFooter>&amp;CPágina &amp;P de &amp;N&amp;ROmar Cardoso Rosa Filho
Engenheiro Civil - CREA 14.476/D-DF</oddFooter>
  </headerFooter>
  <legacyDrawingHF r:id="rId8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Z412"/>
  <sheetViews>
    <sheetView showGridLines="0" view="pageBreakPreview" topLeftCell="A106" zoomScaleNormal="100" zoomScaleSheetLayoutView="100" workbookViewId="0">
      <selection activeCell="AB148" sqref="AB148"/>
    </sheetView>
  </sheetViews>
  <sheetFormatPr defaultColWidth="14.5" defaultRowHeight="12.75" x14ac:dyDescent="0.2"/>
  <cols>
    <col min="1" max="1" width="54.83203125" style="8" customWidth="1"/>
    <col min="2" max="5" width="15.83203125" style="8" customWidth="1"/>
    <col min="6" max="7" width="15.83203125" style="8" hidden="1" customWidth="1"/>
    <col min="8" max="8" width="9.33203125" style="8" hidden="1" customWidth="1"/>
    <col min="9" max="9" width="98.83203125" style="8" hidden="1" customWidth="1"/>
    <col min="10" max="10" width="14.1640625" style="8" hidden="1" customWidth="1"/>
    <col min="11" max="11" width="17.1640625" style="8" hidden="1" customWidth="1"/>
    <col min="12" max="12" width="13.6640625" style="8" hidden="1" customWidth="1"/>
    <col min="13" max="13" width="19.83203125" style="8" hidden="1" customWidth="1"/>
    <col min="14" max="26" width="9.33203125" style="8" hidden="1" customWidth="1"/>
    <col min="27" max="16384" width="14.5" style="8"/>
  </cols>
  <sheetData>
    <row r="1" spans="1:26" x14ac:dyDescent="0.2">
      <c r="A1" s="352" t="s">
        <v>287</v>
      </c>
      <c r="B1" s="346"/>
      <c r="C1" s="346"/>
      <c r="D1" s="346"/>
      <c r="E1" s="347"/>
      <c r="F1" s="42"/>
      <c r="G1" s="42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</row>
    <row r="2" spans="1:26" x14ac:dyDescent="0.2">
      <c r="A2" s="355" t="s">
        <v>29</v>
      </c>
      <c r="B2" s="346"/>
      <c r="C2" s="346"/>
      <c r="D2" s="346"/>
      <c r="E2" s="347"/>
      <c r="F2" s="42"/>
      <c r="G2" s="42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</row>
    <row r="3" spans="1:26" x14ac:dyDescent="0.2">
      <c r="A3" s="352" t="s">
        <v>0</v>
      </c>
      <c r="B3" s="346"/>
      <c r="C3" s="346"/>
      <c r="D3" s="346"/>
      <c r="E3" s="347"/>
      <c r="F3" s="42"/>
      <c r="G3" s="42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</row>
    <row r="4" spans="1:26" x14ac:dyDescent="0.2">
      <c r="A4" s="44"/>
      <c r="B4" s="45"/>
      <c r="C4" s="45"/>
      <c r="D4" s="45"/>
      <c r="E4" s="45"/>
      <c r="F4" s="45"/>
      <c r="G4" s="45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</row>
    <row r="5" spans="1:26" x14ac:dyDescent="0.2">
      <c r="A5" s="351" t="s">
        <v>288</v>
      </c>
      <c r="B5" s="347"/>
      <c r="C5" s="351" t="s">
        <v>31</v>
      </c>
      <c r="D5" s="346"/>
      <c r="E5" s="347"/>
      <c r="F5" s="47"/>
      <c r="G5" s="47"/>
      <c r="H5" s="26"/>
      <c r="I5" s="353" t="s">
        <v>30</v>
      </c>
      <c r="J5" s="340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</row>
    <row r="6" spans="1:26" x14ac:dyDescent="0.2">
      <c r="A6" s="48" t="s">
        <v>2</v>
      </c>
      <c r="B6" s="48" t="s">
        <v>34</v>
      </c>
      <c r="C6" s="49" t="s">
        <v>35</v>
      </c>
      <c r="D6" s="49" t="s">
        <v>420</v>
      </c>
      <c r="E6" s="48" t="s">
        <v>36</v>
      </c>
      <c r="F6" s="47"/>
      <c r="G6" s="47"/>
      <c r="H6" s="26"/>
      <c r="I6" s="353" t="s">
        <v>0</v>
      </c>
      <c r="J6" s="340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</row>
    <row r="7" spans="1:26" x14ac:dyDescent="0.2">
      <c r="A7" s="356" t="s">
        <v>32</v>
      </c>
      <c r="B7" s="357"/>
      <c r="C7" s="357"/>
      <c r="D7" s="357"/>
      <c r="E7" s="357"/>
      <c r="F7" s="42"/>
      <c r="G7" s="42"/>
      <c r="H7" s="26"/>
      <c r="K7" s="50" t="s">
        <v>2</v>
      </c>
      <c r="L7" s="27"/>
      <c r="M7" s="27">
        <v>2023</v>
      </c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</row>
    <row r="8" spans="1:26" x14ac:dyDescent="0.2">
      <c r="A8" s="51" t="s">
        <v>37</v>
      </c>
      <c r="B8" s="48" t="s">
        <v>4</v>
      </c>
      <c r="C8" s="52">
        <v>1</v>
      </c>
      <c r="D8" s="481"/>
      <c r="E8" s="54">
        <f t="shared" ref="E8:E12" si="0">ROUND(C8*D8,2)</f>
        <v>0</v>
      </c>
      <c r="F8" s="55"/>
      <c r="G8" s="55"/>
      <c r="H8" s="26"/>
      <c r="K8" s="56" t="s">
        <v>33</v>
      </c>
      <c r="L8" s="9"/>
      <c r="M8" s="57">
        <v>1302</v>
      </c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</row>
    <row r="9" spans="1:26" x14ac:dyDescent="0.2">
      <c r="A9" s="51" t="s">
        <v>41</v>
      </c>
      <c r="B9" s="48" t="s">
        <v>18</v>
      </c>
      <c r="C9" s="58">
        <v>0.2</v>
      </c>
      <c r="D9" s="53">
        <f>E8</f>
        <v>0</v>
      </c>
      <c r="E9" s="54">
        <f t="shared" si="0"/>
        <v>0</v>
      </c>
      <c r="F9" s="55"/>
      <c r="G9" s="55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</row>
    <row r="10" spans="1:26" x14ac:dyDescent="0.2">
      <c r="A10" s="51" t="s">
        <v>43</v>
      </c>
      <c r="B10" s="48" t="s">
        <v>18</v>
      </c>
      <c r="C10" s="58">
        <v>0</v>
      </c>
      <c r="D10" s="53">
        <f>D8</f>
        <v>0</v>
      </c>
      <c r="E10" s="54">
        <f t="shared" si="0"/>
        <v>0</v>
      </c>
      <c r="F10" s="55"/>
      <c r="G10" s="55"/>
      <c r="H10" s="26"/>
      <c r="I10" s="59" t="s">
        <v>38</v>
      </c>
      <c r="J10" s="59" t="s">
        <v>39</v>
      </c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</row>
    <row r="11" spans="1:26" x14ac:dyDescent="0.2">
      <c r="A11" s="51" t="s">
        <v>47</v>
      </c>
      <c r="B11" s="48" t="s">
        <v>18</v>
      </c>
      <c r="C11" s="52">
        <v>1</v>
      </c>
      <c r="D11" s="481"/>
      <c r="E11" s="54">
        <f t="shared" si="0"/>
        <v>0</v>
      </c>
      <c r="F11" s="55"/>
      <c r="G11" s="55"/>
      <c r="H11" s="26"/>
      <c r="I11" s="26" t="s">
        <v>42</v>
      </c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</row>
    <row r="12" spans="1:26" x14ac:dyDescent="0.2">
      <c r="A12" s="51" t="s">
        <v>49</v>
      </c>
      <c r="B12" s="48" t="s">
        <v>4</v>
      </c>
      <c r="C12" s="52">
        <v>1</v>
      </c>
      <c r="D12" s="481"/>
      <c r="E12" s="54">
        <f t="shared" si="0"/>
        <v>0</v>
      </c>
      <c r="F12" s="55"/>
      <c r="G12" s="55"/>
      <c r="H12" s="26"/>
      <c r="J12" s="26"/>
      <c r="K12" s="60" t="s">
        <v>44</v>
      </c>
      <c r="L12" s="61" t="s">
        <v>45</v>
      </c>
      <c r="M12" s="61" t="s">
        <v>46</v>
      </c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</row>
    <row r="13" spans="1:26" x14ac:dyDescent="0.2">
      <c r="A13" s="51" t="s">
        <v>51</v>
      </c>
      <c r="B13" s="48" t="s">
        <v>18</v>
      </c>
      <c r="C13" s="52"/>
      <c r="D13" s="53">
        <f>(E8+E9)*4/25.25</f>
        <v>0</v>
      </c>
      <c r="E13" s="54">
        <f t="shared" ref="E13:E14" si="1">D13</f>
        <v>0</v>
      </c>
      <c r="F13" s="55"/>
      <c r="G13" s="55"/>
      <c r="H13" s="26"/>
      <c r="I13" s="51" t="s">
        <v>48</v>
      </c>
      <c r="J13" s="62">
        <v>1390.17</v>
      </c>
      <c r="K13" s="63">
        <v>7.7880000000000005E-2</v>
      </c>
      <c r="L13" s="64">
        <f t="shared" ref="L13:L23" si="2">J13*K13</f>
        <v>108.26643960000001</v>
      </c>
      <c r="M13" s="64">
        <f>L13+J13</f>
        <v>1498.4364396000001</v>
      </c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</row>
    <row r="14" spans="1:26" x14ac:dyDescent="0.2">
      <c r="A14" s="51" t="s">
        <v>52</v>
      </c>
      <c r="B14" s="48" t="s">
        <v>18</v>
      </c>
      <c r="C14" s="52"/>
      <c r="D14" s="53">
        <f>(E8+E9)/220*8*2*10/12</f>
        <v>0</v>
      </c>
      <c r="E14" s="54">
        <f t="shared" si="1"/>
        <v>0</v>
      </c>
      <c r="F14" s="55"/>
      <c r="G14" s="55"/>
      <c r="H14" s="26"/>
      <c r="I14" s="51" t="s">
        <v>50</v>
      </c>
      <c r="J14" s="62">
        <v>1526.49</v>
      </c>
      <c r="K14" s="63">
        <v>7.7880000000000005E-2</v>
      </c>
      <c r="L14" s="64">
        <f t="shared" si="2"/>
        <v>118.88304120000001</v>
      </c>
      <c r="M14" s="64">
        <v>1645.37</v>
      </c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</row>
    <row r="15" spans="1:26" ht="24" x14ac:dyDescent="0.2">
      <c r="A15" s="51" t="s">
        <v>53</v>
      </c>
      <c r="B15" s="48" t="s">
        <v>88</v>
      </c>
      <c r="C15" s="58">
        <f>'ENCARGOS SOCIAIS'!D52</f>
        <v>0.73832153777777787</v>
      </c>
      <c r="D15" s="53">
        <f>SUM(E8,E9,E10)</f>
        <v>0</v>
      </c>
      <c r="E15" s="54">
        <f>ROUND(C15*D15,2)</f>
        <v>0</v>
      </c>
      <c r="F15" s="55"/>
      <c r="G15" s="55"/>
      <c r="H15" s="26"/>
      <c r="I15" s="51" t="s">
        <v>201</v>
      </c>
      <c r="J15" s="62">
        <v>1280.29</v>
      </c>
      <c r="K15" s="63">
        <v>7.7880000000000005E-2</v>
      </c>
      <c r="L15" s="64">
        <f t="shared" si="2"/>
        <v>99.708985200000001</v>
      </c>
      <c r="M15" s="64">
        <v>1380</v>
      </c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</row>
    <row r="16" spans="1:26" x14ac:dyDescent="0.2">
      <c r="A16" s="362" t="s">
        <v>421</v>
      </c>
      <c r="B16" s="349"/>
      <c r="C16" s="349"/>
      <c r="D16" s="349"/>
      <c r="E16" s="350"/>
      <c r="F16" s="42"/>
      <c r="G16" s="42"/>
      <c r="H16" s="26"/>
      <c r="I16" s="51" t="s">
        <v>202</v>
      </c>
      <c r="J16" s="62">
        <v>1526.49</v>
      </c>
      <c r="K16" s="63">
        <v>7.7880000000000005E-2</v>
      </c>
      <c r="L16" s="64">
        <f t="shared" si="2"/>
        <v>118.88304120000001</v>
      </c>
      <c r="M16" s="64">
        <v>1645.37</v>
      </c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</row>
    <row r="17" spans="1:26" x14ac:dyDescent="0.2">
      <c r="A17" s="51" t="s">
        <v>56</v>
      </c>
      <c r="B17" s="48" t="s">
        <v>57</v>
      </c>
      <c r="C17" s="65">
        <v>0.5</v>
      </c>
      <c r="D17" s="481"/>
      <c r="E17" s="53">
        <f t="shared" ref="E17:E23" si="3">ROUND(D17*C17,2)</f>
        <v>0</v>
      </c>
      <c r="F17" s="66"/>
      <c r="G17" s="66">
        <v>66.040000000000006</v>
      </c>
      <c r="H17" s="26"/>
      <c r="I17" s="51" t="s">
        <v>54</v>
      </c>
      <c r="J17" s="62">
        <v>1526.49</v>
      </c>
      <c r="K17" s="63">
        <v>7.7880000000000005E-2</v>
      </c>
      <c r="L17" s="64">
        <f t="shared" si="2"/>
        <v>118.88304120000001</v>
      </c>
      <c r="M17" s="64">
        <v>1645.37</v>
      </c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</row>
    <row r="18" spans="1:26" x14ac:dyDescent="0.2">
      <c r="A18" s="51" t="s">
        <v>59</v>
      </c>
      <c r="B18" s="48" t="s">
        <v>57</v>
      </c>
      <c r="C18" s="65">
        <v>0.5</v>
      </c>
      <c r="D18" s="481"/>
      <c r="E18" s="53">
        <f t="shared" si="3"/>
        <v>0</v>
      </c>
      <c r="F18" s="66"/>
      <c r="G18" s="66">
        <v>62.04</v>
      </c>
      <c r="H18" s="26"/>
      <c r="I18" s="51" t="s">
        <v>55</v>
      </c>
      <c r="J18" s="62">
        <v>1337.73</v>
      </c>
      <c r="K18" s="63">
        <v>7.7880000000000005E-2</v>
      </c>
      <c r="L18" s="64">
        <f t="shared" si="2"/>
        <v>104.1824124</v>
      </c>
      <c r="M18" s="64">
        <v>1441.91</v>
      </c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</row>
    <row r="19" spans="1:26" x14ac:dyDescent="0.2">
      <c r="A19" s="51" t="s">
        <v>61</v>
      </c>
      <c r="B19" s="48" t="s">
        <v>57</v>
      </c>
      <c r="C19" s="65">
        <v>0.25</v>
      </c>
      <c r="D19" s="481"/>
      <c r="E19" s="53">
        <f t="shared" si="3"/>
        <v>0</v>
      </c>
      <c r="F19" s="66"/>
      <c r="G19" s="66">
        <v>8.56</v>
      </c>
      <c r="H19" s="26"/>
      <c r="I19" s="51" t="s">
        <v>58</v>
      </c>
      <c r="J19" s="62">
        <v>1387.82</v>
      </c>
      <c r="K19" s="63">
        <v>7.7880000000000005E-2</v>
      </c>
      <c r="L19" s="67">
        <f t="shared" si="2"/>
        <v>108.08342160000001</v>
      </c>
      <c r="M19" s="67">
        <v>1495.9</v>
      </c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</row>
    <row r="20" spans="1:26" x14ac:dyDescent="0.2">
      <c r="A20" s="51" t="s">
        <v>63</v>
      </c>
      <c r="B20" s="48" t="s">
        <v>57</v>
      </c>
      <c r="C20" s="65">
        <v>0.41670000000000001</v>
      </c>
      <c r="D20" s="481"/>
      <c r="E20" s="53">
        <f t="shared" si="3"/>
        <v>0</v>
      </c>
      <c r="F20" s="66"/>
      <c r="G20" s="66">
        <v>55.16</v>
      </c>
      <c r="H20" s="26"/>
      <c r="I20" s="51" t="s">
        <v>60</v>
      </c>
      <c r="J20" s="62">
        <v>1280.29</v>
      </c>
      <c r="K20" s="63">
        <v>7.7880000000000005E-2</v>
      </c>
      <c r="L20" s="64">
        <f t="shared" si="2"/>
        <v>99.708985200000001</v>
      </c>
      <c r="M20" s="64">
        <v>1380</v>
      </c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</row>
    <row r="21" spans="1:26" x14ac:dyDescent="0.2">
      <c r="A21" s="51" t="s">
        <v>65</v>
      </c>
      <c r="B21" s="48" t="s">
        <v>57</v>
      </c>
      <c r="C21" s="65">
        <v>0.25</v>
      </c>
      <c r="D21" s="481"/>
      <c r="E21" s="53">
        <f t="shared" si="3"/>
        <v>0</v>
      </c>
      <c r="F21" s="66"/>
      <c r="G21" s="66">
        <v>10.67</v>
      </c>
      <c r="H21" s="26"/>
      <c r="I21" s="29" t="s">
        <v>62</v>
      </c>
      <c r="J21" s="68">
        <v>1280.29</v>
      </c>
      <c r="K21" s="63">
        <v>7.7880000000000005E-2</v>
      </c>
      <c r="L21" s="64">
        <f t="shared" si="2"/>
        <v>99.708985200000001</v>
      </c>
      <c r="M21" s="64">
        <v>1380</v>
      </c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</row>
    <row r="22" spans="1:26" x14ac:dyDescent="0.2">
      <c r="A22" s="51" t="s">
        <v>66</v>
      </c>
      <c r="B22" s="48" t="s">
        <v>57</v>
      </c>
      <c r="C22" s="65">
        <v>8.3299999999999999E-2</v>
      </c>
      <c r="D22" s="481"/>
      <c r="E22" s="53">
        <f t="shared" si="3"/>
        <v>0</v>
      </c>
      <c r="F22" s="66"/>
      <c r="G22" s="66">
        <v>22.9</v>
      </c>
      <c r="H22" s="26"/>
      <c r="I22" s="51" t="s">
        <v>64</v>
      </c>
      <c r="J22" s="62">
        <v>1526.49</v>
      </c>
      <c r="K22" s="63">
        <v>7.7880000000000005E-2</v>
      </c>
      <c r="L22" s="64">
        <f t="shared" si="2"/>
        <v>118.88304120000001</v>
      </c>
      <c r="M22" s="64">
        <v>1645.37</v>
      </c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</row>
    <row r="23" spans="1:26" x14ac:dyDescent="0.2">
      <c r="A23" s="51" t="s">
        <v>67</v>
      </c>
      <c r="B23" s="48" t="s">
        <v>57</v>
      </c>
      <c r="C23" s="65">
        <v>2</v>
      </c>
      <c r="D23" s="481"/>
      <c r="E23" s="53">
        <f t="shared" si="3"/>
        <v>0</v>
      </c>
      <c r="F23" s="55"/>
      <c r="G23" s="69">
        <v>2.73</v>
      </c>
      <c r="H23" s="26"/>
      <c r="I23" s="51" t="s">
        <v>47</v>
      </c>
      <c r="J23" s="62">
        <v>400.4</v>
      </c>
      <c r="K23" s="70"/>
      <c r="L23" s="64">
        <f t="shared" si="2"/>
        <v>0</v>
      </c>
      <c r="M23" s="64">
        <f>J23*0.89</f>
        <v>356.35599999999999</v>
      </c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</row>
    <row r="24" spans="1:26" x14ac:dyDescent="0.2">
      <c r="A24" s="345" t="s">
        <v>76</v>
      </c>
      <c r="B24" s="346"/>
      <c r="C24" s="346"/>
      <c r="D24" s="347"/>
      <c r="E24" s="80">
        <f>SUM(E17:E23,E8:E15)</f>
        <v>0</v>
      </c>
      <c r="F24" s="81"/>
      <c r="G24" s="81"/>
      <c r="H24" s="26"/>
      <c r="I24" s="29" t="s">
        <v>73</v>
      </c>
      <c r="J24" s="80"/>
      <c r="K24" s="79"/>
      <c r="L24" s="67"/>
      <c r="M24" s="67">
        <v>1410</v>
      </c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</row>
    <row r="25" spans="1:26" x14ac:dyDescent="0.2">
      <c r="A25" s="345" t="s">
        <v>94</v>
      </c>
      <c r="B25" s="346"/>
      <c r="C25" s="346"/>
      <c r="D25" s="347"/>
      <c r="E25" s="82">
        <v>2</v>
      </c>
      <c r="F25" s="83"/>
      <c r="G25" s="83"/>
      <c r="H25" s="26"/>
      <c r="I25" s="51" t="s">
        <v>75</v>
      </c>
      <c r="J25" s="78"/>
      <c r="K25" s="79"/>
      <c r="L25" s="67"/>
      <c r="M25" s="67">
        <v>1250</v>
      </c>
      <c r="N25" s="26"/>
      <c r="O25" s="26"/>
      <c r="P25" s="26"/>
      <c r="Q25" s="26"/>
      <c r="R25" s="26"/>
      <c r="S25" s="26"/>
      <c r="T25" s="26"/>
      <c r="U25" s="84">
        <v>2861.9</v>
      </c>
      <c r="V25" s="84"/>
      <c r="W25" s="84">
        <f>U25+(U25*78.56%)</f>
        <v>5110.2086400000007</v>
      </c>
      <c r="X25" s="84"/>
      <c r="Y25" s="26"/>
      <c r="Z25" s="26"/>
    </row>
    <row r="26" spans="1:26" x14ac:dyDescent="0.2">
      <c r="A26" s="345" t="s">
        <v>78</v>
      </c>
      <c r="B26" s="346"/>
      <c r="C26" s="346"/>
      <c r="D26" s="347"/>
      <c r="E26" s="80">
        <f>ROUND(E24*E25,2)</f>
        <v>0</v>
      </c>
      <c r="F26" s="81"/>
      <c r="G26" s="81"/>
      <c r="H26" s="26"/>
      <c r="I26" s="51" t="s">
        <v>47</v>
      </c>
      <c r="J26" s="78"/>
      <c r="K26" s="79"/>
      <c r="L26" s="67"/>
      <c r="M26" s="67">
        <v>420</v>
      </c>
      <c r="N26" s="26"/>
      <c r="O26" s="26"/>
      <c r="P26" s="26"/>
      <c r="Q26" s="26"/>
      <c r="R26" s="26"/>
      <c r="S26" s="26"/>
      <c r="T26" s="26"/>
      <c r="U26" s="84">
        <f>E25*U25</f>
        <v>5723.8</v>
      </c>
      <c r="V26" s="84">
        <f>E26-U26</f>
        <v>-5723.8</v>
      </c>
      <c r="W26" s="84">
        <f>E25*W25</f>
        <v>10220.417280000001</v>
      </c>
      <c r="X26" s="84">
        <f>E26-W26</f>
        <v>-10220.417280000001</v>
      </c>
      <c r="Y26" s="26"/>
      <c r="Z26" s="26"/>
    </row>
    <row r="27" spans="1:26" x14ac:dyDescent="0.2">
      <c r="A27" s="44"/>
      <c r="B27" s="45"/>
      <c r="C27" s="45"/>
      <c r="D27" s="45"/>
      <c r="E27" s="45"/>
      <c r="F27" s="45"/>
      <c r="G27" s="45"/>
      <c r="H27" s="26"/>
      <c r="I27" s="51" t="s">
        <v>77</v>
      </c>
      <c r="J27" s="78"/>
      <c r="K27" s="79"/>
      <c r="L27" s="67"/>
      <c r="M27" s="67">
        <v>19</v>
      </c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</row>
    <row r="28" spans="1:26" x14ac:dyDescent="0.2">
      <c r="A28" s="351" t="s">
        <v>289</v>
      </c>
      <c r="B28" s="347"/>
      <c r="C28" s="351" t="s">
        <v>31</v>
      </c>
      <c r="D28" s="346"/>
      <c r="E28" s="347"/>
      <c r="F28" s="47"/>
      <c r="G28" s="47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</row>
    <row r="29" spans="1:26" x14ac:dyDescent="0.2">
      <c r="A29" s="48" t="s">
        <v>2</v>
      </c>
      <c r="B29" s="48" t="s">
        <v>34</v>
      </c>
      <c r="C29" s="49" t="s">
        <v>35</v>
      </c>
      <c r="D29" s="49" t="s">
        <v>420</v>
      </c>
      <c r="E29" s="49" t="s">
        <v>36</v>
      </c>
      <c r="F29" s="42"/>
      <c r="G29" s="42"/>
      <c r="H29" s="26"/>
      <c r="I29" s="85" t="s">
        <v>79</v>
      </c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</row>
    <row r="30" spans="1:26" x14ac:dyDescent="0.2">
      <c r="A30" s="356" t="s">
        <v>32</v>
      </c>
      <c r="B30" s="357"/>
      <c r="C30" s="357"/>
      <c r="D30" s="357"/>
      <c r="E30" s="357"/>
      <c r="F30" s="42"/>
      <c r="G30" s="42"/>
      <c r="H30" s="26"/>
      <c r="I30" s="51" t="s">
        <v>81</v>
      </c>
      <c r="J30" s="78"/>
      <c r="K30" s="79"/>
      <c r="L30" s="67"/>
      <c r="M30" s="67">
        <v>1768.97</v>
      </c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</row>
    <row r="31" spans="1:26" x14ac:dyDescent="0.2">
      <c r="A31" s="51" t="s">
        <v>37</v>
      </c>
      <c r="B31" s="48" t="s">
        <v>4</v>
      </c>
      <c r="C31" s="65">
        <v>1</v>
      </c>
      <c r="D31" s="483"/>
      <c r="E31" s="54">
        <f t="shared" ref="E31:E33" si="4">ROUND(D31*C31,2)</f>
        <v>0</v>
      </c>
      <c r="F31" s="55"/>
      <c r="G31" s="55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</row>
    <row r="32" spans="1:26" x14ac:dyDescent="0.2">
      <c r="A32" s="51" t="s">
        <v>41</v>
      </c>
      <c r="B32" s="48" t="s">
        <v>18</v>
      </c>
      <c r="C32" s="58">
        <v>0.4</v>
      </c>
      <c r="D32" s="54">
        <f>E31</f>
        <v>0</v>
      </c>
      <c r="E32" s="54">
        <f t="shared" si="4"/>
        <v>0</v>
      </c>
      <c r="F32" s="55"/>
      <c r="G32" s="55"/>
      <c r="H32" s="26"/>
      <c r="I32" s="85" t="s">
        <v>82</v>
      </c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</row>
    <row r="33" spans="1:26" x14ac:dyDescent="0.2">
      <c r="A33" s="51" t="s">
        <v>43</v>
      </c>
      <c r="B33" s="48" t="s">
        <v>18</v>
      </c>
      <c r="C33" s="65">
        <v>0</v>
      </c>
      <c r="D33" s="54">
        <f>D31</f>
        <v>0</v>
      </c>
      <c r="E33" s="54">
        <f t="shared" si="4"/>
        <v>0</v>
      </c>
      <c r="F33" s="55"/>
      <c r="G33" s="55"/>
      <c r="H33" s="26"/>
      <c r="I33" s="51" t="s">
        <v>83</v>
      </c>
      <c r="J33" s="78"/>
      <c r="K33" s="79"/>
      <c r="L33" s="67"/>
      <c r="M33" s="67">
        <v>2531</v>
      </c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</row>
    <row r="34" spans="1:26" x14ac:dyDescent="0.2">
      <c r="A34" s="51" t="s">
        <v>47</v>
      </c>
      <c r="B34" s="48" t="s">
        <v>18</v>
      </c>
      <c r="C34" s="52">
        <v>1</v>
      </c>
      <c r="D34" s="481"/>
      <c r="E34" s="54">
        <f>ROUND(C34*D34,2)</f>
        <v>0</v>
      </c>
      <c r="F34" s="55"/>
      <c r="G34" s="55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</row>
    <row r="35" spans="1:26" x14ac:dyDescent="0.2">
      <c r="A35" s="51" t="s">
        <v>49</v>
      </c>
      <c r="B35" s="48" t="s">
        <v>4</v>
      </c>
      <c r="C35" s="65">
        <v>1</v>
      </c>
      <c r="D35" s="483"/>
      <c r="E35" s="54">
        <f>ROUND(D35*C35,2)</f>
        <v>0</v>
      </c>
      <c r="F35" s="55"/>
      <c r="G35" s="55"/>
      <c r="H35" s="26"/>
      <c r="I35" s="85" t="s">
        <v>84</v>
      </c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</row>
    <row r="36" spans="1:26" x14ac:dyDescent="0.2">
      <c r="A36" s="51" t="s">
        <v>51</v>
      </c>
      <c r="B36" s="48" t="s">
        <v>18</v>
      </c>
      <c r="C36" s="65"/>
      <c r="D36" s="54">
        <f>(E31+E32)*4/25.25</f>
        <v>0</v>
      </c>
      <c r="E36" s="54">
        <f t="shared" ref="E36:E37" si="5">D36</f>
        <v>0</v>
      </c>
      <c r="F36" s="55"/>
      <c r="G36" s="55"/>
      <c r="H36" s="26"/>
      <c r="I36" s="51" t="s">
        <v>85</v>
      </c>
      <c r="J36" s="78"/>
      <c r="K36" s="79"/>
      <c r="L36" s="67"/>
      <c r="M36" s="67">
        <v>1620.64</v>
      </c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</row>
    <row r="37" spans="1:26" x14ac:dyDescent="0.2">
      <c r="A37" s="51" t="s">
        <v>52</v>
      </c>
      <c r="B37" s="48" t="s">
        <v>18</v>
      </c>
      <c r="C37" s="65"/>
      <c r="D37" s="54">
        <f>(E31+E32)/220*8*2*10/12</f>
        <v>0</v>
      </c>
      <c r="E37" s="54">
        <f t="shared" si="5"/>
        <v>0</v>
      </c>
      <c r="F37" s="55"/>
      <c r="G37" s="55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</row>
    <row r="38" spans="1:26" ht="24" x14ac:dyDescent="0.2">
      <c r="A38" s="51" t="s">
        <v>53</v>
      </c>
      <c r="B38" s="48" t="s">
        <v>88</v>
      </c>
      <c r="C38" s="58">
        <f>'ENCARGOS SOCIAIS'!D52</f>
        <v>0.73832153777777787</v>
      </c>
      <c r="D38" s="53">
        <f>SUM(E31,E32,E33)</f>
        <v>0</v>
      </c>
      <c r="E38" s="54">
        <f>ROUND(D38*C38,2)</f>
        <v>0</v>
      </c>
      <c r="F38" s="55"/>
      <c r="G38" s="55"/>
      <c r="H38" s="26"/>
      <c r="I38" s="85" t="s">
        <v>86</v>
      </c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</row>
    <row r="39" spans="1:26" x14ac:dyDescent="0.2">
      <c r="A39" s="355" t="s">
        <v>421</v>
      </c>
      <c r="B39" s="346"/>
      <c r="C39" s="346"/>
      <c r="D39" s="346"/>
      <c r="E39" s="347"/>
      <c r="F39" s="42"/>
      <c r="G39" s="42"/>
      <c r="H39" s="26"/>
      <c r="I39" s="51" t="s">
        <v>87</v>
      </c>
      <c r="J39" s="78"/>
      <c r="K39" s="79"/>
      <c r="L39" s="67"/>
      <c r="M39" s="67">
        <v>1577.94</v>
      </c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</row>
    <row r="40" spans="1:26" x14ac:dyDescent="0.2">
      <c r="A40" s="51" t="s">
        <v>56</v>
      </c>
      <c r="B40" s="48" t="s">
        <v>57</v>
      </c>
      <c r="C40" s="65">
        <v>0.5</v>
      </c>
      <c r="D40" s="481"/>
      <c r="E40" s="53">
        <f t="shared" ref="E40:E46" si="6">ROUND(D40*C40,2)</f>
        <v>0</v>
      </c>
      <c r="F40" s="55"/>
      <c r="G40" s="69">
        <v>66.040000000000006</v>
      </c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</row>
    <row r="41" spans="1:26" x14ac:dyDescent="0.2">
      <c r="A41" s="51" t="s">
        <v>59</v>
      </c>
      <c r="B41" s="48" t="s">
        <v>57</v>
      </c>
      <c r="C41" s="65">
        <v>0.5</v>
      </c>
      <c r="D41" s="481"/>
      <c r="E41" s="53">
        <f t="shared" si="6"/>
        <v>0</v>
      </c>
      <c r="F41" s="55"/>
      <c r="G41" s="69">
        <v>62.04</v>
      </c>
      <c r="H41" s="26"/>
      <c r="I41" s="85" t="s">
        <v>89</v>
      </c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</row>
    <row r="42" spans="1:26" x14ac:dyDescent="0.2">
      <c r="A42" s="51" t="s">
        <v>61</v>
      </c>
      <c r="B42" s="48" t="s">
        <v>57</v>
      </c>
      <c r="C42" s="65">
        <v>0.25</v>
      </c>
      <c r="D42" s="481"/>
      <c r="E42" s="53">
        <f t="shared" si="6"/>
        <v>0</v>
      </c>
      <c r="F42" s="55"/>
      <c r="G42" s="69">
        <v>8.56</v>
      </c>
      <c r="H42" s="26"/>
      <c r="I42" s="51" t="s">
        <v>90</v>
      </c>
      <c r="J42" s="78"/>
      <c r="K42" s="79"/>
      <c r="L42" s="67"/>
      <c r="M42" s="67">
        <v>1746.37</v>
      </c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</row>
    <row r="43" spans="1:26" x14ac:dyDescent="0.2">
      <c r="A43" s="51" t="s">
        <v>63</v>
      </c>
      <c r="B43" s="48" t="s">
        <v>57</v>
      </c>
      <c r="C43" s="65">
        <v>0.41670000000000001</v>
      </c>
      <c r="D43" s="481"/>
      <c r="E43" s="53">
        <f t="shared" si="6"/>
        <v>0</v>
      </c>
      <c r="F43" s="55"/>
      <c r="G43" s="69">
        <v>55.16</v>
      </c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</row>
    <row r="44" spans="1:26" x14ac:dyDescent="0.2">
      <c r="A44" s="51" t="s">
        <v>65</v>
      </c>
      <c r="B44" s="48" t="s">
        <v>57</v>
      </c>
      <c r="C44" s="65">
        <v>0.25</v>
      </c>
      <c r="D44" s="481"/>
      <c r="E44" s="53">
        <f t="shared" si="6"/>
        <v>0</v>
      </c>
      <c r="F44" s="55"/>
      <c r="G44" s="69">
        <v>10.67</v>
      </c>
      <c r="H44" s="26"/>
      <c r="I44" s="85" t="s">
        <v>91</v>
      </c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</row>
    <row r="45" spans="1:26" x14ac:dyDescent="0.2">
      <c r="A45" s="51" t="s">
        <v>66</v>
      </c>
      <c r="B45" s="48" t="s">
        <v>57</v>
      </c>
      <c r="C45" s="65">
        <v>8.3299999999999999E-2</v>
      </c>
      <c r="D45" s="481"/>
      <c r="E45" s="53">
        <f t="shared" si="6"/>
        <v>0</v>
      </c>
      <c r="F45" s="55"/>
      <c r="G45" s="69">
        <v>22.9</v>
      </c>
      <c r="H45" s="26"/>
      <c r="I45" s="51" t="s">
        <v>92</v>
      </c>
      <c r="J45" s="78"/>
      <c r="K45" s="79"/>
      <c r="L45" s="67"/>
      <c r="M45" s="67">
        <v>1571.44</v>
      </c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</row>
    <row r="46" spans="1:26" x14ac:dyDescent="0.2">
      <c r="A46" s="51" t="s">
        <v>67</v>
      </c>
      <c r="B46" s="48" t="s">
        <v>57</v>
      </c>
      <c r="C46" s="65">
        <v>2</v>
      </c>
      <c r="D46" s="481"/>
      <c r="E46" s="53">
        <f t="shared" si="6"/>
        <v>0</v>
      </c>
      <c r="F46" s="55"/>
      <c r="G46" s="69">
        <v>16.48</v>
      </c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</row>
    <row r="47" spans="1:26" x14ac:dyDescent="0.2">
      <c r="A47" s="359"/>
      <c r="B47" s="346"/>
      <c r="C47" s="346"/>
      <c r="D47" s="346"/>
      <c r="E47" s="347"/>
      <c r="F47" s="86"/>
      <c r="G47" s="86"/>
      <c r="H47" s="26"/>
      <c r="I47" s="7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</row>
    <row r="48" spans="1:26" x14ac:dyDescent="0.2">
      <c r="A48" s="345" t="s">
        <v>76</v>
      </c>
      <c r="B48" s="346"/>
      <c r="C48" s="346"/>
      <c r="D48" s="347"/>
      <c r="E48" s="87">
        <f>SUM(E40:E46,E31:E38)</f>
        <v>0</v>
      </c>
      <c r="F48" s="88"/>
      <c r="G48" s="88"/>
      <c r="H48" s="26"/>
      <c r="I48" s="7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</row>
    <row r="49" spans="1:26" x14ac:dyDescent="0.2">
      <c r="A49" s="345" t="s">
        <v>94</v>
      </c>
      <c r="B49" s="346"/>
      <c r="C49" s="346"/>
      <c r="D49" s="347"/>
      <c r="E49" s="82">
        <v>1</v>
      </c>
      <c r="F49" s="83"/>
      <c r="G49" s="83"/>
      <c r="H49" s="26"/>
      <c r="I49" s="7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</row>
    <row r="50" spans="1:26" x14ac:dyDescent="0.2">
      <c r="A50" s="345" t="s">
        <v>78</v>
      </c>
      <c r="B50" s="346"/>
      <c r="C50" s="346"/>
      <c r="D50" s="347"/>
      <c r="E50" s="87">
        <f>ROUND(E48*E49,2)</f>
        <v>0</v>
      </c>
      <c r="F50" s="88"/>
      <c r="G50" s="88"/>
      <c r="H50" s="26"/>
      <c r="I50" s="7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</row>
    <row r="51" spans="1:26" x14ac:dyDescent="0.2">
      <c r="A51" s="89"/>
      <c r="B51" s="89"/>
      <c r="C51" s="89"/>
      <c r="D51" s="89"/>
      <c r="E51" s="89"/>
      <c r="F51" s="89"/>
      <c r="G51" s="89"/>
      <c r="H51" s="26"/>
      <c r="I51" s="7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</row>
    <row r="52" spans="1:26" x14ac:dyDescent="0.2">
      <c r="A52" s="352" t="s">
        <v>659</v>
      </c>
      <c r="B52" s="377"/>
      <c r="C52" s="377"/>
      <c r="D52" s="377"/>
      <c r="E52" s="378"/>
      <c r="F52" s="47"/>
      <c r="G52" s="47"/>
      <c r="H52" s="26"/>
      <c r="I52" s="7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</row>
    <row r="53" spans="1:26" x14ac:dyDescent="0.2">
      <c r="A53" s="355" t="s">
        <v>203</v>
      </c>
      <c r="B53" s="346"/>
      <c r="C53" s="346"/>
      <c r="D53" s="346"/>
      <c r="E53" s="347"/>
      <c r="F53" s="42"/>
      <c r="G53" s="42"/>
      <c r="H53" s="26"/>
      <c r="I53" s="7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</row>
    <row r="54" spans="1:26" x14ac:dyDescent="0.2">
      <c r="A54" s="48" t="s">
        <v>2</v>
      </c>
      <c r="B54" s="46" t="s">
        <v>34</v>
      </c>
      <c r="C54" s="90"/>
      <c r="D54" s="46" t="s">
        <v>117</v>
      </c>
      <c r="E54" s="90"/>
      <c r="F54" s="47"/>
      <c r="G54" s="47"/>
      <c r="H54" s="26"/>
      <c r="I54" s="7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</row>
    <row r="55" spans="1:26" x14ac:dyDescent="0.2">
      <c r="A55" s="51" t="s">
        <v>119</v>
      </c>
      <c r="B55" s="46" t="s">
        <v>120</v>
      </c>
      <c r="C55" s="90"/>
      <c r="D55" s="91">
        <v>43.549306930693064</v>
      </c>
      <c r="E55" s="92"/>
      <c r="F55" s="93"/>
      <c r="G55" s="93"/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/>
    </row>
    <row r="56" spans="1:26" x14ac:dyDescent="0.2">
      <c r="A56" s="51" t="s">
        <v>122</v>
      </c>
      <c r="B56" s="46" t="s">
        <v>123</v>
      </c>
      <c r="C56" s="90"/>
      <c r="D56" s="91">
        <v>25.25</v>
      </c>
      <c r="E56" s="92"/>
      <c r="F56" s="93"/>
      <c r="G56" s="93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</row>
    <row r="57" spans="1:26" s="329" customFormat="1" x14ac:dyDescent="0.2">
      <c r="A57" s="330" t="s">
        <v>124</v>
      </c>
      <c r="B57" s="331" t="s">
        <v>120</v>
      </c>
      <c r="C57" s="332"/>
      <c r="D57" s="333">
        <f>D55*D56</f>
        <v>1099.6199999999999</v>
      </c>
      <c r="E57" s="334"/>
      <c r="F57" s="327"/>
      <c r="G57" s="327"/>
      <c r="H57" s="328"/>
      <c r="I57" s="383" t="s">
        <v>102</v>
      </c>
      <c r="J57" s="346"/>
      <c r="K57" s="346"/>
      <c r="L57" s="346"/>
      <c r="M57" s="346"/>
      <c r="N57" s="346"/>
      <c r="O57" s="346"/>
      <c r="P57" s="346"/>
      <c r="Q57" s="346"/>
      <c r="R57" s="347"/>
      <c r="S57" s="328"/>
      <c r="T57" s="328"/>
      <c r="U57" s="328"/>
      <c r="V57" s="328"/>
      <c r="W57" s="328"/>
      <c r="X57" s="328"/>
      <c r="Y57" s="328"/>
      <c r="Z57" s="328"/>
    </row>
    <row r="58" spans="1:26" x14ac:dyDescent="0.2">
      <c r="A58" s="51" t="s">
        <v>126</v>
      </c>
      <c r="B58" s="46" t="s">
        <v>127</v>
      </c>
      <c r="C58" s="90"/>
      <c r="D58" s="324">
        <v>2.5</v>
      </c>
      <c r="E58" s="94"/>
      <c r="F58" s="95"/>
      <c r="G58" s="95"/>
      <c r="H58" s="26"/>
      <c r="I58" s="232" t="s">
        <v>103</v>
      </c>
      <c r="J58" s="325">
        <v>2011</v>
      </c>
      <c r="K58" s="325">
        <v>2012</v>
      </c>
      <c r="L58" s="325">
        <v>2013</v>
      </c>
      <c r="M58" s="325">
        <v>2014</v>
      </c>
      <c r="N58" s="325">
        <v>2015</v>
      </c>
      <c r="O58" s="325">
        <v>2016</v>
      </c>
      <c r="P58" s="325">
        <v>2017</v>
      </c>
      <c r="Q58" s="325">
        <v>2018</v>
      </c>
      <c r="R58" s="326">
        <v>2019</v>
      </c>
      <c r="S58" s="26"/>
      <c r="T58" s="26"/>
      <c r="U58" s="26"/>
      <c r="V58" s="26"/>
      <c r="W58" s="26"/>
      <c r="X58" s="26"/>
      <c r="Y58" s="26"/>
      <c r="Z58" s="26"/>
    </row>
    <row r="59" spans="1:26" x14ac:dyDescent="0.2">
      <c r="A59" s="99" t="s">
        <v>422</v>
      </c>
      <c r="B59" s="46" t="s">
        <v>129</v>
      </c>
      <c r="C59" s="90"/>
      <c r="D59" s="91">
        <f>D57/D58</f>
        <v>439.84799999999996</v>
      </c>
      <c r="E59" s="94"/>
      <c r="F59" s="95"/>
      <c r="G59" s="95"/>
      <c r="H59" s="26"/>
      <c r="I59" s="232" t="s">
        <v>104</v>
      </c>
      <c r="J59" s="233">
        <v>8.6E-3</v>
      </c>
      <c r="K59" s="233">
        <v>8.8999999999999999E-3</v>
      </c>
      <c r="L59" s="233">
        <v>6.0000000000000001E-3</v>
      </c>
      <c r="M59" s="233">
        <v>8.5000000000000006E-3</v>
      </c>
      <c r="N59" s="233">
        <v>9.4000000000000004E-3</v>
      </c>
      <c r="O59" s="233">
        <v>1.06E-2</v>
      </c>
      <c r="P59" s="233">
        <v>1.09E-2</v>
      </c>
      <c r="Q59" s="233">
        <v>5.7999999999999996E-3</v>
      </c>
      <c r="R59" s="233">
        <v>5.4000000000000003E-3</v>
      </c>
      <c r="S59" s="26"/>
      <c r="T59" s="26"/>
      <c r="U59" s="26"/>
      <c r="V59" s="26"/>
      <c r="W59" s="26"/>
      <c r="X59" s="26"/>
      <c r="Y59" s="26"/>
      <c r="Z59" s="26"/>
    </row>
    <row r="60" spans="1:26" x14ac:dyDescent="0.2">
      <c r="A60" s="355" t="s">
        <v>423</v>
      </c>
      <c r="B60" s="346"/>
      <c r="C60" s="346"/>
      <c r="D60" s="346"/>
      <c r="E60" s="347"/>
      <c r="F60" s="42"/>
      <c r="G60" s="42"/>
      <c r="H60" s="26"/>
      <c r="I60" s="232" t="s">
        <v>105</v>
      </c>
      <c r="J60" s="233">
        <v>8.3999999999999995E-3</v>
      </c>
      <c r="K60" s="233">
        <v>7.4999999999999997E-3</v>
      </c>
      <c r="L60" s="233">
        <v>4.8999999999999998E-3</v>
      </c>
      <c r="M60" s="233">
        <v>7.9000000000000008E-3</v>
      </c>
      <c r="N60" s="233">
        <v>8.2000000000000007E-3</v>
      </c>
      <c r="O60" s="233">
        <v>0.01</v>
      </c>
      <c r="P60" s="233">
        <v>8.6999999999999994E-3</v>
      </c>
      <c r="Q60" s="233">
        <v>4.7000000000000002E-3</v>
      </c>
      <c r="R60" s="233">
        <v>4.8999999999999998E-3</v>
      </c>
      <c r="S60" s="26"/>
      <c r="T60" s="26"/>
      <c r="U60" s="26"/>
      <c r="V60" s="26"/>
      <c r="W60" s="26"/>
      <c r="X60" s="26"/>
      <c r="Y60" s="26"/>
      <c r="Z60" s="26"/>
    </row>
    <row r="61" spans="1:26" x14ac:dyDescent="0.2">
      <c r="A61" s="48" t="s">
        <v>2</v>
      </c>
      <c r="B61" s="46" t="s">
        <v>34</v>
      </c>
      <c r="C61" s="90"/>
      <c r="D61" s="46" t="s">
        <v>117</v>
      </c>
      <c r="E61" s="90"/>
      <c r="F61" s="47"/>
      <c r="G61" s="47"/>
      <c r="H61" s="26"/>
      <c r="I61" s="232" t="s">
        <v>106</v>
      </c>
      <c r="J61" s="233">
        <v>9.1999999999999998E-3</v>
      </c>
      <c r="K61" s="233">
        <v>8.2000000000000007E-3</v>
      </c>
      <c r="L61" s="233">
        <v>5.4999999999999997E-3</v>
      </c>
      <c r="M61" s="233">
        <v>7.7000000000000002E-3</v>
      </c>
      <c r="N61" s="233">
        <v>1.04E-2</v>
      </c>
      <c r="O61" s="233">
        <v>1.1599999999999999E-2</v>
      </c>
      <c r="P61" s="233">
        <v>1.0500000000000001E-2</v>
      </c>
      <c r="Q61" s="233">
        <v>5.3E-3</v>
      </c>
      <c r="R61" s="233">
        <v>4.7000000000000002E-3</v>
      </c>
      <c r="S61" s="26"/>
      <c r="T61" s="26"/>
      <c r="U61" s="26"/>
      <c r="V61" s="26"/>
      <c r="W61" s="26"/>
      <c r="X61" s="26"/>
      <c r="Y61" s="26"/>
      <c r="Z61" s="26"/>
    </row>
    <row r="62" spans="1:26" s="329" customFormat="1" x14ac:dyDescent="0.2">
      <c r="A62" s="330" t="s">
        <v>119</v>
      </c>
      <c r="B62" s="331" t="s">
        <v>120</v>
      </c>
      <c r="C62" s="332"/>
      <c r="D62" s="336">
        <v>101.61504950495052</v>
      </c>
      <c r="E62" s="334"/>
      <c r="F62" s="327"/>
      <c r="G62" s="327"/>
      <c r="H62" s="328"/>
      <c r="I62" s="330" t="s">
        <v>107</v>
      </c>
      <c r="J62" s="335">
        <v>8.3999999999999995E-3</v>
      </c>
      <c r="K62" s="335">
        <v>7.1000000000000004E-3</v>
      </c>
      <c r="L62" s="335">
        <v>6.1000000000000004E-3</v>
      </c>
      <c r="M62" s="335">
        <v>8.2000000000000007E-3</v>
      </c>
      <c r="N62" s="335">
        <v>9.4999999999999998E-3</v>
      </c>
      <c r="O62" s="335">
        <v>1.06E-2</v>
      </c>
      <c r="P62" s="335">
        <v>7.9000000000000008E-3</v>
      </c>
      <c r="Q62" s="335">
        <v>5.1999999999999998E-3</v>
      </c>
      <c r="R62" s="335">
        <v>5.1999999999999998E-3</v>
      </c>
      <c r="S62" s="328"/>
      <c r="T62" s="328"/>
      <c r="U62" s="328"/>
      <c r="V62" s="328"/>
      <c r="W62" s="328"/>
      <c r="X62" s="328"/>
      <c r="Y62" s="328"/>
      <c r="Z62" s="328"/>
    </row>
    <row r="63" spans="1:26" x14ac:dyDescent="0.2">
      <c r="A63" s="51" t="s">
        <v>122</v>
      </c>
      <c r="B63" s="46" t="s">
        <v>123</v>
      </c>
      <c r="C63" s="90"/>
      <c r="D63" s="103">
        <v>25.25</v>
      </c>
      <c r="E63" s="92"/>
      <c r="F63" s="93"/>
      <c r="G63" s="93"/>
      <c r="H63" s="26"/>
      <c r="I63" s="232" t="s">
        <v>108</v>
      </c>
      <c r="J63" s="233">
        <v>9.9000000000000008E-3</v>
      </c>
      <c r="K63" s="233">
        <v>7.4000000000000003E-3</v>
      </c>
      <c r="L63" s="233">
        <v>6.0000000000000001E-3</v>
      </c>
      <c r="M63" s="233">
        <v>8.6999999999999994E-3</v>
      </c>
      <c r="N63" s="233">
        <v>9.9000000000000008E-3</v>
      </c>
      <c r="O63" s="233">
        <v>1.11E-2</v>
      </c>
      <c r="P63" s="233">
        <v>9.2999999999999992E-3</v>
      </c>
      <c r="Q63" s="233">
        <v>5.1999999999999998E-3</v>
      </c>
      <c r="R63" s="233">
        <v>5.4000000000000003E-3</v>
      </c>
      <c r="S63" s="26"/>
      <c r="T63" s="26"/>
      <c r="U63" s="26"/>
      <c r="V63" s="26"/>
      <c r="W63" s="26"/>
      <c r="X63" s="26"/>
      <c r="Y63" s="26"/>
      <c r="Z63" s="26"/>
    </row>
    <row r="64" spans="1:26" x14ac:dyDescent="0.2">
      <c r="A64" s="51" t="s">
        <v>124</v>
      </c>
      <c r="B64" s="46" t="s">
        <v>120</v>
      </c>
      <c r="C64" s="90"/>
      <c r="D64" s="91">
        <f>D62*D63</f>
        <v>2565.7800000000007</v>
      </c>
      <c r="E64" s="92"/>
      <c r="F64" s="93"/>
      <c r="G64" s="93"/>
      <c r="H64" s="26"/>
      <c r="I64" s="232" t="s">
        <v>109</v>
      </c>
      <c r="J64" s="233">
        <v>9.5999999999999992E-3</v>
      </c>
      <c r="K64" s="233">
        <v>6.4000000000000003E-3</v>
      </c>
      <c r="L64" s="233">
        <v>6.1000000000000004E-3</v>
      </c>
      <c r="M64" s="233">
        <v>8.2000000000000007E-3</v>
      </c>
      <c r="N64" s="233">
        <v>1.0699999999999999E-2</v>
      </c>
      <c r="O64" s="233">
        <v>1.1599999999999999E-2</v>
      </c>
      <c r="P64" s="233">
        <v>8.0999999999999996E-3</v>
      </c>
      <c r="Q64" s="233">
        <v>5.1999999999999998E-3</v>
      </c>
      <c r="R64" s="233">
        <v>4.7000000000000002E-3</v>
      </c>
      <c r="S64" s="26"/>
      <c r="T64" s="26"/>
      <c r="U64" s="26"/>
      <c r="V64" s="26"/>
      <c r="W64" s="26"/>
      <c r="X64" s="26"/>
      <c r="Y64" s="26"/>
      <c r="Z64" s="26"/>
    </row>
    <row r="65" spans="1:26" x14ac:dyDescent="0.2">
      <c r="A65" s="51" t="s">
        <v>126</v>
      </c>
      <c r="B65" s="46" t="s">
        <v>127</v>
      </c>
      <c r="C65" s="90"/>
      <c r="D65" s="324">
        <v>3</v>
      </c>
      <c r="E65" s="94"/>
      <c r="F65" s="95"/>
      <c r="G65" s="95"/>
      <c r="H65" s="26"/>
      <c r="I65" s="232" t="s">
        <v>110</v>
      </c>
      <c r="J65" s="233">
        <v>9.7000000000000003E-3</v>
      </c>
      <c r="K65" s="233">
        <v>6.7999999999999996E-3</v>
      </c>
      <c r="L65" s="233">
        <v>7.1999999999999998E-3</v>
      </c>
      <c r="M65" s="233">
        <v>9.4999999999999998E-3</v>
      </c>
      <c r="N65" s="233">
        <v>1.18E-2</v>
      </c>
      <c r="O65" s="233">
        <v>1.11E-2</v>
      </c>
      <c r="P65" s="233">
        <v>8.0000000000000002E-3</v>
      </c>
      <c r="Q65" s="233">
        <v>5.4000000000000003E-3</v>
      </c>
      <c r="R65" s="233">
        <v>5.0000000000000001E-3</v>
      </c>
      <c r="S65" s="26"/>
      <c r="T65" s="26"/>
      <c r="U65" s="26"/>
      <c r="V65" s="26"/>
      <c r="W65" s="26"/>
      <c r="X65" s="26"/>
      <c r="Y65" s="26"/>
      <c r="Z65" s="26"/>
    </row>
    <row r="66" spans="1:26" x14ac:dyDescent="0.2">
      <c r="A66" s="99" t="s">
        <v>422</v>
      </c>
      <c r="B66" s="46" t="s">
        <v>129</v>
      </c>
      <c r="C66" s="90"/>
      <c r="D66" s="91">
        <f>D64/D65</f>
        <v>855.26000000000022</v>
      </c>
      <c r="E66" s="94"/>
      <c r="F66" s="95"/>
      <c r="G66" s="95"/>
      <c r="H66" s="26"/>
      <c r="I66" s="96" t="s">
        <v>111</v>
      </c>
      <c r="J66" s="102">
        <v>1.0699999999999999E-2</v>
      </c>
      <c r="K66" s="102">
        <v>6.8999999999999999E-3</v>
      </c>
      <c r="L66" s="102">
        <v>7.1000000000000004E-3</v>
      </c>
      <c r="M66" s="102">
        <v>8.6999999999999994E-3</v>
      </c>
      <c r="N66" s="102">
        <v>1.11E-2</v>
      </c>
      <c r="O66" s="102">
        <v>1.2200000000000001E-2</v>
      </c>
      <c r="P66" s="102">
        <v>8.0000000000000002E-3</v>
      </c>
      <c r="Q66" s="102">
        <v>5.0000000000000001E-3</v>
      </c>
      <c r="R66" s="104">
        <v>5.0000000000000001E-3</v>
      </c>
      <c r="S66" s="26"/>
      <c r="T66" s="26"/>
      <c r="U66" s="26"/>
      <c r="V66" s="26"/>
      <c r="W66" s="26"/>
      <c r="X66" s="26"/>
      <c r="Y66" s="26"/>
      <c r="Z66" s="26"/>
    </row>
    <row r="67" spans="1:26" x14ac:dyDescent="0.2">
      <c r="A67" s="355" t="s">
        <v>166</v>
      </c>
      <c r="B67" s="346"/>
      <c r="C67" s="346"/>
      <c r="D67" s="346"/>
      <c r="E67" s="347"/>
      <c r="F67" s="42"/>
      <c r="G67" s="42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</row>
    <row r="68" spans="1:26" x14ac:dyDescent="0.2">
      <c r="A68" s="48" t="s">
        <v>2</v>
      </c>
      <c r="B68" s="46" t="s">
        <v>34</v>
      </c>
      <c r="C68" s="90"/>
      <c r="D68" s="46" t="s">
        <v>117</v>
      </c>
      <c r="E68" s="90"/>
      <c r="F68" s="47"/>
      <c r="G68" s="47"/>
      <c r="H68" s="26"/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</row>
    <row r="69" spans="1:26" x14ac:dyDescent="0.2">
      <c r="A69" s="51" t="s">
        <v>133</v>
      </c>
      <c r="B69" s="46" t="s">
        <v>134</v>
      </c>
      <c r="C69" s="90"/>
      <c r="D69" s="103">
        <v>48</v>
      </c>
      <c r="E69" s="105"/>
      <c r="F69" s="106"/>
      <c r="G69" s="106"/>
      <c r="H69" s="26"/>
      <c r="I69" s="26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  <c r="Z69" s="26"/>
    </row>
    <row r="70" spans="1:26" x14ac:dyDescent="0.2">
      <c r="A70" s="51" t="s">
        <v>136</v>
      </c>
      <c r="B70" s="46" t="s">
        <v>137</v>
      </c>
      <c r="C70" s="90"/>
      <c r="D70" s="103">
        <v>1</v>
      </c>
      <c r="E70" s="105"/>
      <c r="F70" s="106"/>
      <c r="G70" s="106"/>
      <c r="H70" s="26"/>
      <c r="I70" s="28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  <c r="Z70" s="26"/>
    </row>
    <row r="71" spans="1:26" x14ac:dyDescent="0.2">
      <c r="A71" s="51" t="s">
        <v>139</v>
      </c>
      <c r="B71" s="46" t="s">
        <v>134</v>
      </c>
      <c r="C71" s="90"/>
      <c r="D71" s="103">
        <v>48</v>
      </c>
      <c r="E71" s="105"/>
      <c r="F71" s="106"/>
      <c r="G71" s="106"/>
      <c r="H71" s="26"/>
      <c r="I71" s="26"/>
      <c r="J71" s="26"/>
      <c r="K71" s="26"/>
      <c r="L71" s="26"/>
      <c r="M71" s="26"/>
      <c r="N71" s="26"/>
      <c r="O71" s="26"/>
      <c r="P71" s="26"/>
      <c r="Q71" s="26"/>
      <c r="R71" s="26"/>
      <c r="S71" s="26"/>
      <c r="T71" s="26"/>
      <c r="U71" s="26"/>
      <c r="V71" s="26"/>
      <c r="W71" s="26"/>
      <c r="X71" s="26"/>
      <c r="Y71" s="26"/>
      <c r="Z71" s="26"/>
    </row>
    <row r="72" spans="1:26" x14ac:dyDescent="0.2">
      <c r="A72" s="51" t="s">
        <v>141</v>
      </c>
      <c r="B72" s="46" t="s">
        <v>142</v>
      </c>
      <c r="C72" s="90"/>
      <c r="D72" s="107">
        <v>0.2</v>
      </c>
      <c r="E72" s="108"/>
      <c r="F72" s="109"/>
      <c r="G72" s="109"/>
      <c r="H72" s="26"/>
      <c r="I72" s="110" t="s">
        <v>112</v>
      </c>
      <c r="J72" s="26"/>
      <c r="K72" s="26"/>
      <c r="L72" s="26"/>
      <c r="M72" s="26"/>
      <c r="N72" s="26"/>
      <c r="O72" s="26"/>
      <c r="P72" s="26"/>
      <c r="Q72" s="26"/>
      <c r="R72" s="26"/>
      <c r="S72" s="26"/>
      <c r="T72" s="26"/>
      <c r="U72" s="26"/>
      <c r="V72" s="26"/>
      <c r="W72" s="26"/>
      <c r="X72" s="26"/>
      <c r="Y72" s="26"/>
      <c r="Z72" s="26"/>
    </row>
    <row r="73" spans="1:26" x14ac:dyDescent="0.2">
      <c r="A73" s="51" t="s">
        <v>144</v>
      </c>
      <c r="B73" s="46" t="s">
        <v>142</v>
      </c>
      <c r="C73" s="90"/>
      <c r="D73" s="107">
        <v>0.8</v>
      </c>
      <c r="E73" s="108"/>
      <c r="F73" s="109"/>
      <c r="G73" s="109"/>
      <c r="H73" s="26"/>
      <c r="I73" s="111"/>
      <c r="J73" s="26"/>
      <c r="K73" s="26"/>
      <c r="L73" s="26"/>
      <c r="M73" s="26"/>
      <c r="N73" s="26"/>
      <c r="O73" s="26"/>
      <c r="P73" s="26"/>
      <c r="Q73" s="26"/>
      <c r="R73" s="26"/>
      <c r="S73" s="26"/>
      <c r="T73" s="26"/>
      <c r="U73" s="26"/>
      <c r="V73" s="26"/>
      <c r="W73" s="26"/>
      <c r="X73" s="26"/>
      <c r="Y73" s="26"/>
      <c r="Z73" s="26"/>
    </row>
    <row r="74" spans="1:26" x14ac:dyDescent="0.2">
      <c r="A74" s="99" t="s">
        <v>424</v>
      </c>
      <c r="B74" s="46" t="s">
        <v>142</v>
      </c>
      <c r="C74" s="90"/>
      <c r="D74" s="112">
        <v>1.6670000000000001E-2</v>
      </c>
      <c r="E74" s="113"/>
      <c r="F74" s="114"/>
      <c r="G74" s="114"/>
      <c r="H74" s="26"/>
      <c r="I74" s="111"/>
      <c r="J74" s="26"/>
      <c r="K74" s="26"/>
      <c r="L74" s="26"/>
      <c r="M74" s="26"/>
      <c r="N74" s="26"/>
      <c r="O74" s="26"/>
      <c r="P74" s="26"/>
      <c r="Q74" s="26"/>
      <c r="R74" s="26"/>
      <c r="S74" s="26"/>
      <c r="T74" s="26"/>
      <c r="U74" s="26"/>
      <c r="V74" s="26"/>
      <c r="W74" s="26"/>
      <c r="X74" s="26"/>
      <c r="Y74" s="26"/>
      <c r="Z74" s="26"/>
    </row>
    <row r="75" spans="1:26" x14ac:dyDescent="0.2">
      <c r="A75" s="355" t="s">
        <v>147</v>
      </c>
      <c r="B75" s="346"/>
      <c r="C75" s="346"/>
      <c r="D75" s="346"/>
      <c r="E75" s="347"/>
      <c r="F75" s="42"/>
      <c r="G75" s="42"/>
      <c r="H75" s="26"/>
      <c r="I75" s="115" t="s">
        <v>114</v>
      </c>
      <c r="J75" s="26"/>
      <c r="K75" s="26"/>
      <c r="L75" s="26"/>
      <c r="M75" s="26"/>
      <c r="N75" s="26"/>
      <c r="O75" s="26"/>
      <c r="P75" s="26"/>
      <c r="Q75" s="26"/>
      <c r="R75" s="26"/>
      <c r="S75" s="26"/>
      <c r="T75" s="26"/>
      <c r="U75" s="26"/>
      <c r="V75" s="26"/>
      <c r="W75" s="26"/>
      <c r="X75" s="26"/>
      <c r="Y75" s="26"/>
      <c r="Z75" s="26"/>
    </row>
    <row r="76" spans="1:26" x14ac:dyDescent="0.2">
      <c r="A76" s="48" t="s">
        <v>2</v>
      </c>
      <c r="B76" s="46" t="s">
        <v>34</v>
      </c>
      <c r="C76" s="90"/>
      <c r="D76" s="46" t="s">
        <v>117</v>
      </c>
      <c r="E76" s="90"/>
      <c r="F76" s="47"/>
      <c r="G76" s="47"/>
      <c r="H76" s="26"/>
      <c r="I76" s="111" t="s">
        <v>116</v>
      </c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</row>
    <row r="77" spans="1:26" x14ac:dyDescent="0.2">
      <c r="A77" s="51" t="s">
        <v>133</v>
      </c>
      <c r="B77" s="46" t="s">
        <v>149</v>
      </c>
      <c r="C77" s="90"/>
      <c r="D77" s="103">
        <v>4</v>
      </c>
      <c r="E77" s="105"/>
      <c r="F77" s="106"/>
      <c r="G77" s="106"/>
      <c r="H77" s="26"/>
      <c r="I77" s="111" t="s">
        <v>118</v>
      </c>
      <c r="J77" s="26"/>
      <c r="K77" s="26"/>
      <c r="L77" s="26"/>
      <c r="M77" s="26"/>
      <c r="N77" s="26"/>
      <c r="O77" s="26"/>
      <c r="P77" s="26"/>
      <c r="Q77" s="26"/>
      <c r="R77" s="26"/>
      <c r="S77" s="26"/>
      <c r="T77" s="26"/>
      <c r="U77" s="26"/>
      <c r="V77" s="26"/>
      <c r="W77" s="26"/>
      <c r="X77" s="26"/>
      <c r="Y77" s="26"/>
      <c r="Z77" s="26"/>
    </row>
    <row r="78" spans="1:26" x14ac:dyDescent="0.2">
      <c r="A78" s="51" t="s">
        <v>136</v>
      </c>
      <c r="B78" s="46" t="s">
        <v>137</v>
      </c>
      <c r="C78" s="90"/>
      <c r="D78" s="103">
        <v>1</v>
      </c>
      <c r="E78" s="105"/>
      <c r="F78" s="106"/>
      <c r="G78" s="106"/>
      <c r="H78" s="26"/>
      <c r="I78" s="116" t="s">
        <v>121</v>
      </c>
      <c r="J78" s="26"/>
      <c r="K78" s="26"/>
      <c r="L78" s="26"/>
      <c r="M78" s="26"/>
      <c r="N78" s="26"/>
      <c r="O78" s="26"/>
      <c r="P78" s="26"/>
      <c r="Q78" s="26"/>
      <c r="R78" s="26"/>
      <c r="S78" s="26"/>
      <c r="T78" s="26"/>
      <c r="U78" s="26"/>
      <c r="V78" s="26"/>
      <c r="W78" s="26"/>
      <c r="X78" s="26"/>
      <c r="Y78" s="26"/>
      <c r="Z78" s="26"/>
    </row>
    <row r="79" spans="1:26" x14ac:dyDescent="0.2">
      <c r="A79" s="51" t="s">
        <v>139</v>
      </c>
      <c r="B79" s="46" t="s">
        <v>149</v>
      </c>
      <c r="C79" s="90"/>
      <c r="D79" s="103">
        <v>4</v>
      </c>
      <c r="E79" s="105"/>
      <c r="F79" s="106"/>
      <c r="G79" s="106"/>
      <c r="H79" s="26"/>
      <c r="I79" s="111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</row>
    <row r="80" spans="1:26" x14ac:dyDescent="0.2">
      <c r="A80" s="51" t="s">
        <v>151</v>
      </c>
      <c r="B80" s="46" t="s">
        <v>4</v>
      </c>
      <c r="C80" s="90"/>
      <c r="D80" s="484"/>
      <c r="E80" s="485"/>
      <c r="F80" s="47"/>
      <c r="G80" s="118">
        <v>40741</v>
      </c>
      <c r="H80" s="26"/>
      <c r="I80" s="115" t="s">
        <v>125</v>
      </c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</row>
    <row r="81" spans="1:26" x14ac:dyDescent="0.2">
      <c r="A81" s="51" t="s">
        <v>152</v>
      </c>
      <c r="B81" s="46" t="s">
        <v>142</v>
      </c>
      <c r="C81" s="90"/>
      <c r="D81" s="119">
        <f>14.75/100/12</f>
        <v>1.2291666666666666E-2</v>
      </c>
      <c r="E81" s="120"/>
      <c r="F81" s="121"/>
      <c r="G81" s="121"/>
      <c r="H81" s="26"/>
      <c r="I81" s="111" t="s">
        <v>128</v>
      </c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</row>
    <row r="82" spans="1:26" x14ac:dyDescent="0.2">
      <c r="A82" s="99" t="s">
        <v>153</v>
      </c>
      <c r="B82" s="46" t="s">
        <v>4</v>
      </c>
      <c r="C82" s="90"/>
      <c r="D82" s="122">
        <f>D80*D81</f>
        <v>0</v>
      </c>
      <c r="E82" s="123"/>
      <c r="F82" s="42"/>
      <c r="G82" s="42"/>
      <c r="H82" s="26"/>
      <c r="I82" s="111" t="s">
        <v>130</v>
      </c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</row>
    <row r="83" spans="1:26" x14ac:dyDescent="0.2">
      <c r="A83" s="355" t="s">
        <v>425</v>
      </c>
      <c r="B83" s="346"/>
      <c r="C83" s="346"/>
      <c r="D83" s="346"/>
      <c r="E83" s="347"/>
      <c r="F83" s="124"/>
      <c r="G83" s="124"/>
      <c r="H83" s="26"/>
      <c r="I83" s="111" t="s">
        <v>131</v>
      </c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</row>
    <row r="84" spans="1:26" x14ac:dyDescent="0.2">
      <c r="A84" s="48" t="s">
        <v>2</v>
      </c>
      <c r="B84" s="46" t="s">
        <v>34</v>
      </c>
      <c r="C84" s="90"/>
      <c r="D84" s="46" t="s">
        <v>117</v>
      </c>
      <c r="E84" s="90"/>
      <c r="F84" s="47"/>
      <c r="G84" s="47"/>
      <c r="H84" s="26"/>
      <c r="I84" s="111" t="s">
        <v>132</v>
      </c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</row>
    <row r="85" spans="1:26" x14ac:dyDescent="0.2">
      <c r="A85" s="51" t="s">
        <v>133</v>
      </c>
      <c r="B85" s="46" t="s">
        <v>149</v>
      </c>
      <c r="C85" s="90"/>
      <c r="D85" s="103">
        <v>4</v>
      </c>
      <c r="E85" s="105"/>
      <c r="F85" s="106"/>
      <c r="G85" s="106"/>
      <c r="H85" s="26"/>
      <c r="I85" s="111" t="s">
        <v>135</v>
      </c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</row>
    <row r="86" spans="1:26" x14ac:dyDescent="0.2">
      <c r="A86" s="51" t="s">
        <v>136</v>
      </c>
      <c r="B86" s="46" t="s">
        <v>137</v>
      </c>
      <c r="C86" s="90"/>
      <c r="D86" s="103">
        <v>1</v>
      </c>
      <c r="E86" s="105"/>
      <c r="F86" s="106"/>
      <c r="G86" s="106"/>
      <c r="H86" s="26"/>
      <c r="I86" s="111" t="s">
        <v>138</v>
      </c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</row>
    <row r="87" spans="1:26" x14ac:dyDescent="0.2">
      <c r="A87" s="51" t="s">
        <v>139</v>
      </c>
      <c r="B87" s="46" t="s">
        <v>149</v>
      </c>
      <c r="C87" s="90"/>
      <c r="D87" s="103">
        <v>4</v>
      </c>
      <c r="E87" s="105"/>
      <c r="F87" s="106"/>
      <c r="G87" s="106"/>
      <c r="H87" s="26"/>
      <c r="I87" s="111" t="s">
        <v>140</v>
      </c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</row>
    <row r="88" spans="1:26" x14ac:dyDescent="0.2">
      <c r="A88" s="51" t="s">
        <v>151</v>
      </c>
      <c r="B88" s="46" t="s">
        <v>4</v>
      </c>
      <c r="C88" s="90"/>
      <c r="D88" s="117">
        <f>D80</f>
        <v>0</v>
      </c>
      <c r="E88" s="90"/>
      <c r="F88" s="47"/>
      <c r="G88" s="47"/>
      <c r="H88" s="26"/>
      <c r="I88" s="111" t="s">
        <v>143</v>
      </c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</row>
    <row r="89" spans="1:26" ht="24" x14ac:dyDescent="0.2">
      <c r="A89" s="51" t="s">
        <v>159</v>
      </c>
      <c r="B89" s="46" t="s">
        <v>137</v>
      </c>
      <c r="C89" s="90"/>
      <c r="D89" s="103">
        <v>0.8</v>
      </c>
      <c r="E89" s="105"/>
      <c r="F89" s="106"/>
      <c r="G89" s="106"/>
      <c r="H89" s="26"/>
      <c r="I89" s="111" t="s">
        <v>145</v>
      </c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</row>
    <row r="90" spans="1:26" x14ac:dyDescent="0.2">
      <c r="A90" s="99" t="s">
        <v>153</v>
      </c>
      <c r="B90" s="46" t="s">
        <v>4</v>
      </c>
      <c r="C90" s="90"/>
      <c r="D90" s="125">
        <f>D88</f>
        <v>0</v>
      </c>
      <c r="E90" s="123"/>
      <c r="F90" s="124"/>
      <c r="G90" s="124"/>
      <c r="H90" s="26"/>
      <c r="I90" s="111" t="s">
        <v>146</v>
      </c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</row>
    <row r="91" spans="1:26" x14ac:dyDescent="0.2">
      <c r="A91" s="26"/>
      <c r="B91" s="30"/>
      <c r="C91" s="26"/>
      <c r="D91" s="26"/>
      <c r="E91" s="26"/>
      <c r="F91" s="26"/>
      <c r="G91" s="26"/>
      <c r="H91" s="26"/>
      <c r="I91" s="111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</row>
    <row r="92" spans="1:26" x14ac:dyDescent="0.2">
      <c r="A92" s="46" t="s">
        <v>2</v>
      </c>
      <c r="B92" s="48" t="s">
        <v>34</v>
      </c>
      <c r="C92" s="51" t="s">
        <v>270</v>
      </c>
      <c r="D92" s="126" t="s">
        <v>420</v>
      </c>
      <c r="E92" s="126" t="s">
        <v>36</v>
      </c>
      <c r="F92" s="42"/>
      <c r="G92" s="42"/>
      <c r="H92" s="26"/>
      <c r="I92" s="111" t="s">
        <v>148</v>
      </c>
      <c r="J92" s="26"/>
      <c r="K92" s="26"/>
      <c r="L92" s="26"/>
      <c r="M92" s="26"/>
      <c r="N92" s="26"/>
      <c r="O92" s="26"/>
      <c r="P92" s="26"/>
      <c r="Q92" s="26"/>
      <c r="R92" s="26"/>
      <c r="S92" s="26"/>
      <c r="T92" s="26"/>
      <c r="U92" s="26"/>
      <c r="V92" s="26"/>
      <c r="W92" s="26"/>
      <c r="X92" s="26"/>
      <c r="Y92" s="26"/>
      <c r="Z92" s="26"/>
    </row>
    <row r="93" spans="1:26" x14ac:dyDescent="0.2">
      <c r="A93" s="51" t="s">
        <v>164</v>
      </c>
      <c r="B93" s="48" t="s">
        <v>88</v>
      </c>
      <c r="C93" s="43"/>
      <c r="D93" s="78">
        <f>D80</f>
        <v>0</v>
      </c>
      <c r="E93" s="78">
        <f t="shared" ref="E93:E102" si="7">ROUND(D93*C93,2)</f>
        <v>0</v>
      </c>
      <c r="F93" s="81"/>
      <c r="G93" s="81"/>
      <c r="H93" s="26"/>
      <c r="I93" s="111" t="s">
        <v>150</v>
      </c>
      <c r="J93" s="26"/>
      <c r="K93" s="26"/>
      <c r="L93" s="26"/>
      <c r="M93" s="26"/>
      <c r="N93" s="26"/>
      <c r="O93" s="26"/>
      <c r="P93" s="26"/>
      <c r="Q93" s="26"/>
      <c r="R93" s="26"/>
      <c r="S93" s="26"/>
      <c r="T93" s="26"/>
      <c r="U93" s="26"/>
      <c r="V93" s="26"/>
      <c r="W93" s="26"/>
      <c r="X93" s="26"/>
      <c r="Y93" s="26"/>
      <c r="Z93" s="26"/>
    </row>
    <row r="94" spans="1:26" x14ac:dyDescent="0.2">
      <c r="A94" s="51" t="s">
        <v>166</v>
      </c>
      <c r="B94" s="48" t="s">
        <v>88</v>
      </c>
      <c r="C94" s="107">
        <f>D74</f>
        <v>1.6670000000000001E-2</v>
      </c>
      <c r="D94" s="78">
        <f>D80</f>
        <v>0</v>
      </c>
      <c r="E94" s="78">
        <f t="shared" si="7"/>
        <v>0</v>
      </c>
      <c r="F94" s="81"/>
      <c r="G94" s="81"/>
      <c r="H94" s="26"/>
      <c r="I94" s="111"/>
      <c r="J94" s="26"/>
      <c r="K94" s="26"/>
      <c r="L94" s="26"/>
      <c r="M94" s="26"/>
      <c r="N94" s="26"/>
      <c r="O94" s="26"/>
      <c r="P94" s="26"/>
      <c r="Q94" s="26"/>
      <c r="R94" s="26"/>
      <c r="S94" s="26"/>
      <c r="T94" s="26"/>
      <c r="U94" s="26"/>
      <c r="V94" s="26"/>
      <c r="W94" s="26"/>
      <c r="X94" s="26"/>
      <c r="Y94" s="26"/>
      <c r="Z94" s="26"/>
    </row>
    <row r="95" spans="1:26" x14ac:dyDescent="0.2">
      <c r="A95" s="51" t="s">
        <v>168</v>
      </c>
      <c r="B95" s="48" t="s">
        <v>88</v>
      </c>
      <c r="C95" s="112">
        <v>3.3300000000000001E-3</v>
      </c>
      <c r="D95" s="78">
        <f>D80</f>
        <v>0</v>
      </c>
      <c r="E95" s="78">
        <f t="shared" si="7"/>
        <v>0</v>
      </c>
      <c r="F95" s="81"/>
      <c r="G95" s="81"/>
      <c r="H95" s="26"/>
      <c r="I95" s="111"/>
      <c r="J95" s="26"/>
      <c r="K95" s="26"/>
      <c r="L95" s="26"/>
      <c r="M95" s="26"/>
      <c r="N95" s="26"/>
      <c r="O95" s="26"/>
      <c r="P95" s="26"/>
      <c r="Q95" s="26"/>
      <c r="R95" s="26"/>
      <c r="S95" s="26"/>
      <c r="T95" s="26"/>
      <c r="U95" s="26"/>
      <c r="V95" s="26"/>
      <c r="W95" s="26"/>
      <c r="X95" s="26"/>
      <c r="Y95" s="26"/>
      <c r="Z95" s="26"/>
    </row>
    <row r="96" spans="1:26" x14ac:dyDescent="0.2">
      <c r="A96" s="51" t="s">
        <v>170</v>
      </c>
      <c r="B96" s="48" t="s">
        <v>88</v>
      </c>
      <c r="C96" s="119">
        <v>9.3749999999999997E-3</v>
      </c>
      <c r="D96" s="78">
        <f>D80</f>
        <v>0</v>
      </c>
      <c r="E96" s="78">
        <f t="shared" si="7"/>
        <v>0</v>
      </c>
      <c r="F96" s="81"/>
      <c r="G96" s="81"/>
      <c r="H96" s="26"/>
      <c r="I96" s="111"/>
      <c r="J96" s="26"/>
      <c r="K96" s="26"/>
      <c r="L96" s="26"/>
      <c r="M96" s="26"/>
      <c r="N96" s="26"/>
      <c r="O96" s="26"/>
      <c r="P96" s="26"/>
      <c r="Q96" s="26"/>
      <c r="R96" s="26"/>
      <c r="S96" s="26"/>
      <c r="T96" s="26"/>
      <c r="U96" s="26"/>
      <c r="V96" s="26"/>
      <c r="W96" s="26"/>
      <c r="X96" s="26"/>
      <c r="Y96" s="26"/>
      <c r="Z96" s="26"/>
    </row>
    <row r="97" spans="1:26" x14ac:dyDescent="0.2">
      <c r="A97" s="51" t="s">
        <v>172</v>
      </c>
      <c r="B97" s="48" t="s">
        <v>88</v>
      </c>
      <c r="C97" s="107">
        <v>2E-3</v>
      </c>
      <c r="D97" s="78">
        <f>D80</f>
        <v>0</v>
      </c>
      <c r="E97" s="78">
        <f t="shared" si="7"/>
        <v>0</v>
      </c>
      <c r="F97" s="127"/>
      <c r="G97" s="127"/>
      <c r="H97" s="26"/>
      <c r="I97" s="111"/>
      <c r="J97" s="26"/>
      <c r="K97" s="26"/>
      <c r="L97" s="26"/>
      <c r="M97" s="26"/>
      <c r="N97" s="26"/>
      <c r="O97" s="26"/>
      <c r="P97" s="26"/>
      <c r="Q97" s="26"/>
      <c r="R97" s="26"/>
      <c r="S97" s="26"/>
      <c r="T97" s="26"/>
      <c r="U97" s="26"/>
      <c r="V97" s="26"/>
      <c r="W97" s="26"/>
      <c r="X97" s="26"/>
      <c r="Y97" s="26"/>
      <c r="Z97" s="26"/>
    </row>
    <row r="98" spans="1:26" x14ac:dyDescent="0.2">
      <c r="A98" s="51" t="s">
        <v>174</v>
      </c>
      <c r="B98" s="48" t="s">
        <v>18</v>
      </c>
      <c r="C98" s="107">
        <f>(2.5%)/12</f>
        <v>2.0833333333333333E-3</v>
      </c>
      <c r="D98" s="78">
        <f>D97</f>
        <v>0</v>
      </c>
      <c r="E98" s="78">
        <f t="shared" si="7"/>
        <v>0</v>
      </c>
      <c r="F98" s="81"/>
      <c r="G98" s="81"/>
      <c r="H98" s="26"/>
      <c r="I98" s="111"/>
      <c r="J98" s="26"/>
      <c r="K98" s="26"/>
      <c r="L98" s="26"/>
      <c r="M98" s="26"/>
      <c r="N98" s="26"/>
      <c r="O98" s="26"/>
      <c r="P98" s="26"/>
      <c r="Q98" s="26"/>
      <c r="R98" s="26"/>
      <c r="S98" s="26"/>
      <c r="T98" s="26"/>
      <c r="U98" s="26"/>
      <c r="V98" s="26"/>
      <c r="W98" s="26"/>
      <c r="X98" s="26"/>
      <c r="Y98" s="26"/>
      <c r="Z98" s="26"/>
    </row>
    <row r="99" spans="1:26" x14ac:dyDescent="0.2">
      <c r="A99" s="51" t="s">
        <v>205</v>
      </c>
      <c r="B99" s="48" t="s">
        <v>206</v>
      </c>
      <c r="C99" s="91">
        <f>D59+D66</f>
        <v>1295.1080000000002</v>
      </c>
      <c r="D99" s="482"/>
      <c r="E99" s="78">
        <f t="shared" si="7"/>
        <v>0</v>
      </c>
      <c r="F99" s="127"/>
      <c r="G99" s="128">
        <v>3.7709999999999999</v>
      </c>
      <c r="H99" s="26"/>
      <c r="I99" s="111" t="s">
        <v>154</v>
      </c>
      <c r="J99" s="26"/>
      <c r="K99" s="26"/>
      <c r="L99" s="26"/>
      <c r="M99" s="26"/>
      <c r="N99" s="26"/>
      <c r="O99" s="26"/>
      <c r="P99" s="26"/>
      <c r="Q99" s="26"/>
      <c r="R99" s="26"/>
      <c r="S99" s="26"/>
      <c r="T99" s="26"/>
      <c r="U99" s="26"/>
      <c r="V99" s="26"/>
      <c r="W99" s="26"/>
      <c r="X99" s="26"/>
      <c r="Y99" s="26"/>
      <c r="Z99" s="26"/>
    </row>
    <row r="100" spans="1:26" x14ac:dyDescent="0.2">
      <c r="A100" s="51" t="s">
        <v>178</v>
      </c>
      <c r="B100" s="48" t="s">
        <v>18</v>
      </c>
      <c r="C100" s="103">
        <v>0.1</v>
      </c>
      <c r="D100" s="78">
        <f>E99</f>
        <v>0</v>
      </c>
      <c r="E100" s="78">
        <f t="shared" si="7"/>
        <v>0</v>
      </c>
      <c r="F100" s="81"/>
      <c r="G100" s="81"/>
      <c r="H100" s="26"/>
      <c r="I100" s="111" t="s">
        <v>155</v>
      </c>
      <c r="J100" s="26"/>
      <c r="K100" s="26"/>
      <c r="L100" s="26"/>
      <c r="M100" s="26"/>
      <c r="N100" s="26"/>
      <c r="O100" s="26"/>
      <c r="P100" s="26"/>
      <c r="Q100" s="26"/>
      <c r="R100" s="26"/>
      <c r="S100" s="26"/>
      <c r="T100" s="26"/>
      <c r="U100" s="26"/>
      <c r="V100" s="26"/>
      <c r="W100" s="26"/>
      <c r="X100" s="26"/>
      <c r="Y100" s="26"/>
      <c r="Z100" s="26"/>
    </row>
    <row r="101" spans="1:26" x14ac:dyDescent="0.2">
      <c r="A101" s="51" t="s">
        <v>179</v>
      </c>
      <c r="B101" s="48" t="s">
        <v>18</v>
      </c>
      <c r="C101" s="103">
        <v>4</v>
      </c>
      <c r="D101" s="482"/>
      <c r="E101" s="78">
        <f t="shared" si="7"/>
        <v>0</v>
      </c>
      <c r="F101" s="127"/>
      <c r="G101" s="128">
        <v>30</v>
      </c>
      <c r="H101" s="26"/>
      <c r="I101" s="111" t="s">
        <v>156</v>
      </c>
      <c r="J101" s="26"/>
      <c r="K101" s="26"/>
      <c r="L101" s="26"/>
      <c r="M101" s="26"/>
      <c r="N101" s="26"/>
      <c r="O101" s="26"/>
      <c r="P101" s="26"/>
      <c r="Q101" s="26"/>
      <c r="R101" s="26"/>
      <c r="S101" s="26"/>
      <c r="T101" s="26"/>
      <c r="U101" s="26"/>
      <c r="V101" s="26"/>
      <c r="W101" s="26"/>
      <c r="X101" s="26"/>
      <c r="Y101" s="26"/>
      <c r="Z101" s="26"/>
    </row>
    <row r="102" spans="1:26" x14ac:dyDescent="0.2">
      <c r="A102" s="51" t="s">
        <v>180</v>
      </c>
      <c r="B102" s="48" t="s">
        <v>18</v>
      </c>
      <c r="C102" s="107">
        <v>0.02</v>
      </c>
      <c r="D102" s="78">
        <f>D97</f>
        <v>0</v>
      </c>
      <c r="E102" s="78">
        <f t="shared" si="7"/>
        <v>0</v>
      </c>
      <c r="F102" s="81"/>
      <c r="G102" s="81"/>
      <c r="H102" s="26"/>
      <c r="I102" s="116" t="s">
        <v>157</v>
      </c>
      <c r="J102" s="26"/>
      <c r="K102" s="26"/>
      <c r="L102" s="26"/>
      <c r="M102" s="26"/>
      <c r="N102" s="26"/>
      <c r="O102" s="26"/>
      <c r="P102" s="26"/>
      <c r="Q102" s="26"/>
      <c r="R102" s="26"/>
      <c r="S102" s="26"/>
      <c r="T102" s="26"/>
      <c r="U102" s="26"/>
      <c r="V102" s="26"/>
      <c r="W102" s="26"/>
      <c r="X102" s="26"/>
      <c r="Y102" s="26"/>
      <c r="Z102" s="26"/>
    </row>
    <row r="103" spans="1:26" x14ac:dyDescent="0.2">
      <c r="A103" s="348" t="s">
        <v>181</v>
      </c>
      <c r="B103" s="349"/>
      <c r="C103" s="349"/>
      <c r="D103" s="350"/>
      <c r="E103" s="80">
        <f>SUM(E93:E102)</f>
        <v>0</v>
      </c>
      <c r="F103" s="127"/>
      <c r="G103" s="127"/>
      <c r="H103" s="26"/>
      <c r="I103" s="111"/>
      <c r="J103" s="26"/>
      <c r="K103" s="26"/>
      <c r="L103" s="26"/>
      <c r="M103" s="26"/>
      <c r="N103" s="26"/>
      <c r="O103" s="26"/>
      <c r="P103" s="26"/>
      <c r="Q103" s="26"/>
      <c r="R103" s="26"/>
      <c r="S103" s="26"/>
      <c r="T103" s="26"/>
      <c r="U103" s="26"/>
      <c r="V103" s="26"/>
      <c r="W103" s="26"/>
      <c r="X103" s="26"/>
      <c r="Y103" s="26"/>
      <c r="Z103" s="26"/>
    </row>
    <row r="104" spans="1:26" x14ac:dyDescent="0.2">
      <c r="A104" s="348" t="s">
        <v>182</v>
      </c>
      <c r="B104" s="349"/>
      <c r="C104" s="349"/>
      <c r="D104" s="350"/>
      <c r="E104" s="82">
        <v>1</v>
      </c>
      <c r="F104" s="130"/>
      <c r="G104" s="130"/>
      <c r="H104" s="26"/>
      <c r="I104" s="111"/>
      <c r="J104" s="26"/>
      <c r="K104" s="26"/>
      <c r="L104" s="26"/>
      <c r="M104" s="26"/>
      <c r="N104" s="26"/>
      <c r="O104" s="26"/>
      <c r="P104" s="26"/>
      <c r="Q104" s="26"/>
      <c r="R104" s="26"/>
      <c r="S104" s="26"/>
      <c r="T104" s="26"/>
      <c r="U104" s="26"/>
      <c r="V104" s="26"/>
      <c r="W104" s="26"/>
      <c r="X104" s="26"/>
      <c r="Y104" s="26"/>
      <c r="Z104" s="26"/>
    </row>
    <row r="105" spans="1:26" x14ac:dyDescent="0.2">
      <c r="A105" s="348" t="s">
        <v>78</v>
      </c>
      <c r="B105" s="349"/>
      <c r="C105" s="349"/>
      <c r="D105" s="350"/>
      <c r="E105" s="131">
        <f>SUM(E93:E102)</f>
        <v>0</v>
      </c>
      <c r="F105" s="132"/>
      <c r="G105" s="132"/>
      <c r="H105" s="26"/>
      <c r="I105" s="111"/>
      <c r="J105" s="26"/>
      <c r="K105" s="26"/>
      <c r="L105" s="26"/>
      <c r="M105" s="26"/>
      <c r="N105" s="26"/>
      <c r="O105" s="26"/>
      <c r="P105" s="26"/>
      <c r="Q105" s="26"/>
      <c r="R105" s="26"/>
      <c r="S105" s="26"/>
      <c r="T105" s="26"/>
      <c r="U105" s="26"/>
      <c r="V105" s="26"/>
      <c r="W105" s="26"/>
      <c r="X105" s="26"/>
      <c r="Y105" s="26"/>
      <c r="Z105" s="26"/>
    </row>
    <row r="106" spans="1:26" x14ac:dyDescent="0.2">
      <c r="A106" s="89"/>
      <c r="B106" s="89"/>
      <c r="C106" s="89"/>
      <c r="D106" s="89"/>
      <c r="E106" s="89"/>
      <c r="F106" s="133"/>
      <c r="G106" s="133"/>
      <c r="H106" s="26"/>
      <c r="I106" s="115" t="s">
        <v>158</v>
      </c>
      <c r="J106" s="26"/>
      <c r="K106" s="26"/>
      <c r="L106" s="26"/>
      <c r="M106" s="26"/>
      <c r="N106" s="26"/>
      <c r="O106" s="26"/>
      <c r="P106" s="26"/>
      <c r="Q106" s="26"/>
      <c r="R106" s="26"/>
      <c r="S106" s="26"/>
      <c r="T106" s="26"/>
      <c r="U106" s="26"/>
      <c r="V106" s="26"/>
      <c r="W106" s="26"/>
      <c r="X106" s="26"/>
      <c r="Y106" s="26"/>
      <c r="Z106" s="26"/>
    </row>
    <row r="107" spans="1:26" x14ac:dyDescent="0.2">
      <c r="A107" s="352" t="s">
        <v>639</v>
      </c>
      <c r="B107" s="346"/>
      <c r="C107" s="346"/>
      <c r="D107" s="346"/>
      <c r="E107" s="347"/>
      <c r="F107" s="89"/>
      <c r="G107" s="89"/>
      <c r="H107" s="26"/>
      <c r="I107" s="111" t="s">
        <v>160</v>
      </c>
      <c r="J107" s="26"/>
      <c r="K107" s="26"/>
      <c r="L107" s="26"/>
      <c r="M107" s="26"/>
      <c r="N107" s="26"/>
      <c r="O107" s="26"/>
      <c r="P107" s="26"/>
      <c r="Q107" s="26"/>
      <c r="R107" s="26"/>
      <c r="S107" s="26"/>
      <c r="T107" s="26"/>
      <c r="U107" s="26"/>
      <c r="V107" s="26"/>
      <c r="W107" s="26"/>
      <c r="X107" s="26"/>
      <c r="Y107" s="26"/>
      <c r="Z107" s="26"/>
    </row>
    <row r="108" spans="1:26" x14ac:dyDescent="0.2">
      <c r="A108" s="43" t="s">
        <v>166</v>
      </c>
      <c r="B108" s="134"/>
      <c r="C108" s="134"/>
      <c r="D108" s="134"/>
      <c r="E108" s="123"/>
      <c r="F108" s="47"/>
      <c r="G108" s="47"/>
      <c r="H108" s="26"/>
      <c r="I108" s="111" t="s">
        <v>161</v>
      </c>
      <c r="J108" s="26"/>
      <c r="K108" s="26"/>
      <c r="L108" s="26"/>
      <c r="M108" s="26"/>
      <c r="N108" s="26"/>
      <c r="O108" s="26"/>
      <c r="P108" s="26"/>
      <c r="Q108" s="26"/>
      <c r="R108" s="26"/>
      <c r="S108" s="26"/>
      <c r="T108" s="26"/>
      <c r="U108" s="26"/>
      <c r="V108" s="26"/>
      <c r="W108" s="26"/>
      <c r="X108" s="26"/>
      <c r="Y108" s="26"/>
      <c r="Z108" s="26"/>
    </row>
    <row r="109" spans="1:26" x14ac:dyDescent="0.2">
      <c r="A109" s="48" t="s">
        <v>2</v>
      </c>
      <c r="B109" s="46" t="s">
        <v>34</v>
      </c>
      <c r="C109" s="90"/>
      <c r="D109" s="46" t="s">
        <v>117</v>
      </c>
      <c r="E109" s="135"/>
      <c r="F109" s="42"/>
      <c r="G109" s="42"/>
      <c r="H109" s="26"/>
      <c r="I109" s="111" t="s">
        <v>162</v>
      </c>
      <c r="J109" s="26"/>
      <c r="K109" s="26"/>
      <c r="L109" s="26"/>
      <c r="M109" s="26"/>
      <c r="N109" s="26"/>
      <c r="O109" s="26"/>
      <c r="P109" s="26"/>
      <c r="Q109" s="26"/>
      <c r="R109" s="26"/>
      <c r="S109" s="26"/>
      <c r="T109" s="26"/>
      <c r="U109" s="26"/>
      <c r="V109" s="26"/>
      <c r="W109" s="26"/>
      <c r="X109" s="26"/>
      <c r="Y109" s="26"/>
      <c r="Z109" s="26"/>
    </row>
    <row r="110" spans="1:26" x14ac:dyDescent="0.2">
      <c r="A110" s="51" t="s">
        <v>133</v>
      </c>
      <c r="B110" s="46" t="s">
        <v>134</v>
      </c>
      <c r="C110" s="90"/>
      <c r="D110" s="136">
        <v>48</v>
      </c>
      <c r="E110" s="105"/>
      <c r="F110" s="137"/>
      <c r="G110" s="137"/>
      <c r="H110" s="26"/>
      <c r="I110" s="111" t="s">
        <v>163</v>
      </c>
      <c r="J110" s="26"/>
      <c r="K110" s="26"/>
      <c r="L110" s="26"/>
      <c r="M110" s="26"/>
      <c r="N110" s="26"/>
      <c r="O110" s="26"/>
      <c r="P110" s="26"/>
      <c r="Q110" s="26"/>
      <c r="R110" s="26"/>
      <c r="S110" s="26"/>
      <c r="T110" s="26"/>
      <c r="U110" s="26"/>
      <c r="V110" s="26"/>
      <c r="W110" s="26"/>
      <c r="X110" s="26"/>
      <c r="Y110" s="26"/>
      <c r="Z110" s="26"/>
    </row>
    <row r="111" spans="1:26" x14ac:dyDescent="0.2">
      <c r="A111" s="51" t="s">
        <v>136</v>
      </c>
      <c r="B111" s="46" t="s">
        <v>137</v>
      </c>
      <c r="C111" s="90"/>
      <c r="D111" s="103">
        <v>1</v>
      </c>
      <c r="E111" s="105"/>
      <c r="F111" s="106"/>
      <c r="G111" s="106"/>
      <c r="H111" s="26"/>
      <c r="I111" s="111" t="s">
        <v>165</v>
      </c>
      <c r="J111" s="26"/>
      <c r="K111" s="26"/>
      <c r="L111" s="26"/>
      <c r="M111" s="26"/>
      <c r="N111" s="26"/>
      <c r="O111" s="26"/>
      <c r="P111" s="26"/>
      <c r="Q111" s="26"/>
      <c r="R111" s="26"/>
      <c r="S111" s="26"/>
      <c r="T111" s="26"/>
      <c r="U111" s="26"/>
      <c r="V111" s="26"/>
      <c r="W111" s="26"/>
      <c r="X111" s="26"/>
      <c r="Y111" s="26"/>
      <c r="Z111" s="26"/>
    </row>
    <row r="112" spans="1:26" x14ac:dyDescent="0.2">
      <c r="A112" s="51" t="s">
        <v>139</v>
      </c>
      <c r="B112" s="46" t="s">
        <v>134</v>
      </c>
      <c r="C112" s="90"/>
      <c r="D112" s="136">
        <v>48</v>
      </c>
      <c r="E112" s="105"/>
      <c r="F112" s="106"/>
      <c r="G112" s="106"/>
      <c r="H112" s="26"/>
      <c r="I112" s="111" t="s">
        <v>167</v>
      </c>
      <c r="J112" s="26"/>
      <c r="K112" s="26"/>
      <c r="L112" s="26"/>
      <c r="M112" s="26"/>
      <c r="N112" s="26"/>
      <c r="O112" s="26"/>
      <c r="P112" s="26"/>
      <c r="Q112" s="26"/>
      <c r="R112" s="26"/>
      <c r="S112" s="26"/>
      <c r="T112" s="26"/>
      <c r="U112" s="26"/>
      <c r="V112" s="26"/>
      <c r="W112" s="26"/>
      <c r="X112" s="26"/>
      <c r="Y112" s="26"/>
      <c r="Z112" s="26"/>
    </row>
    <row r="113" spans="1:26" x14ac:dyDescent="0.2">
      <c r="A113" s="51" t="s">
        <v>141</v>
      </c>
      <c r="B113" s="46" t="s">
        <v>142</v>
      </c>
      <c r="C113" s="90"/>
      <c r="D113" s="138">
        <v>0.2</v>
      </c>
      <c r="E113" s="108"/>
      <c r="F113" s="106"/>
      <c r="G113" s="106"/>
      <c r="H113" s="26"/>
      <c r="I113" s="111" t="s">
        <v>169</v>
      </c>
      <c r="J113" s="26"/>
      <c r="K113" s="26"/>
      <c r="L113" s="26"/>
      <c r="M113" s="26"/>
      <c r="N113" s="26"/>
      <c r="O113" s="26"/>
      <c r="P113" s="26"/>
      <c r="Q113" s="26"/>
      <c r="R113" s="26"/>
      <c r="S113" s="26"/>
      <c r="T113" s="26"/>
      <c r="U113" s="26"/>
      <c r="V113" s="26"/>
      <c r="W113" s="26"/>
      <c r="X113" s="26"/>
      <c r="Y113" s="26"/>
      <c r="Z113" s="26"/>
    </row>
    <row r="114" spans="1:26" x14ac:dyDescent="0.2">
      <c r="A114" s="51" t="s">
        <v>144</v>
      </c>
      <c r="B114" s="46" t="s">
        <v>142</v>
      </c>
      <c r="C114" s="90"/>
      <c r="D114" s="138">
        <v>0.8</v>
      </c>
      <c r="E114" s="108"/>
      <c r="F114" s="109"/>
      <c r="G114" s="109"/>
      <c r="H114" s="26"/>
      <c r="I114" s="111" t="s">
        <v>171</v>
      </c>
      <c r="J114" s="26"/>
      <c r="K114" s="26"/>
      <c r="L114" s="26"/>
      <c r="M114" s="26"/>
      <c r="N114" s="26"/>
      <c r="O114" s="26"/>
      <c r="P114" s="26"/>
      <c r="Q114" s="26"/>
      <c r="R114" s="26"/>
      <c r="S114" s="26"/>
      <c r="T114" s="26"/>
      <c r="U114" s="26"/>
      <c r="V114" s="26"/>
      <c r="W114" s="26"/>
      <c r="X114" s="26"/>
      <c r="Y114" s="26"/>
      <c r="Z114" s="26"/>
    </row>
    <row r="115" spans="1:26" x14ac:dyDescent="0.2">
      <c r="A115" s="99" t="s">
        <v>424</v>
      </c>
      <c r="B115" s="46" t="s">
        <v>142</v>
      </c>
      <c r="C115" s="90"/>
      <c r="D115" s="139">
        <v>1.6670000000000001E-2</v>
      </c>
      <c r="E115" s="113"/>
      <c r="F115" s="109"/>
      <c r="G115" s="109"/>
      <c r="H115" s="26"/>
      <c r="I115" s="111" t="s">
        <v>173</v>
      </c>
      <c r="J115" s="26"/>
      <c r="K115" s="26"/>
      <c r="L115" s="26"/>
      <c r="M115" s="26"/>
      <c r="N115" s="26"/>
      <c r="O115" s="26"/>
      <c r="P115" s="26"/>
      <c r="Q115" s="26"/>
      <c r="R115" s="26"/>
      <c r="S115" s="26"/>
      <c r="T115" s="26"/>
      <c r="U115" s="26"/>
      <c r="V115" s="26"/>
      <c r="W115" s="26"/>
      <c r="X115" s="26"/>
      <c r="Y115" s="26"/>
      <c r="Z115" s="26"/>
    </row>
    <row r="116" spans="1:26" x14ac:dyDescent="0.2">
      <c r="A116" s="43" t="s">
        <v>147</v>
      </c>
      <c r="B116" s="134"/>
      <c r="C116" s="134"/>
      <c r="D116" s="134"/>
      <c r="E116" s="123"/>
      <c r="F116" s="114"/>
      <c r="G116" s="114"/>
      <c r="H116" s="26"/>
      <c r="I116" s="111" t="s">
        <v>175</v>
      </c>
      <c r="J116" s="26"/>
      <c r="K116" s="26"/>
      <c r="L116" s="26"/>
      <c r="M116" s="26"/>
      <c r="N116" s="26"/>
      <c r="O116" s="26"/>
      <c r="P116" s="26"/>
      <c r="Q116" s="26"/>
      <c r="R116" s="26"/>
      <c r="S116" s="26"/>
      <c r="T116" s="26"/>
      <c r="U116" s="26"/>
      <c r="V116" s="26"/>
      <c r="W116" s="26"/>
      <c r="X116" s="26"/>
      <c r="Y116" s="26"/>
      <c r="Z116" s="26"/>
    </row>
    <row r="117" spans="1:26" x14ac:dyDescent="0.2">
      <c r="A117" s="48" t="s">
        <v>2</v>
      </c>
      <c r="B117" s="46" t="s">
        <v>34</v>
      </c>
      <c r="C117" s="90"/>
      <c r="D117" s="46" t="s">
        <v>117</v>
      </c>
      <c r="E117" s="135"/>
      <c r="F117" s="42"/>
      <c r="G117" s="42"/>
      <c r="H117" s="26"/>
      <c r="I117" s="111"/>
      <c r="J117" s="26"/>
      <c r="K117" s="26"/>
      <c r="L117" s="26"/>
      <c r="M117" s="26"/>
      <c r="N117" s="26"/>
      <c r="O117" s="26"/>
      <c r="P117" s="26"/>
      <c r="Q117" s="26"/>
      <c r="R117" s="26"/>
      <c r="S117" s="26"/>
      <c r="T117" s="26"/>
      <c r="U117" s="26"/>
      <c r="V117" s="26"/>
      <c r="W117" s="26"/>
      <c r="X117" s="26"/>
      <c r="Y117" s="26"/>
      <c r="Z117" s="26"/>
    </row>
    <row r="118" spans="1:26" x14ac:dyDescent="0.2">
      <c r="A118" s="51" t="s">
        <v>133</v>
      </c>
      <c r="B118" s="46" t="s">
        <v>149</v>
      </c>
      <c r="C118" s="90"/>
      <c r="D118" s="103">
        <v>4</v>
      </c>
      <c r="E118" s="105"/>
      <c r="F118" s="137"/>
      <c r="G118" s="137"/>
      <c r="H118" s="26"/>
      <c r="I118" s="111"/>
      <c r="J118" s="26"/>
      <c r="K118" s="26"/>
      <c r="L118" s="26"/>
      <c r="M118" s="26"/>
      <c r="N118" s="26"/>
      <c r="O118" s="26"/>
      <c r="P118" s="26"/>
      <c r="Q118" s="26"/>
      <c r="R118" s="26"/>
      <c r="S118" s="26"/>
      <c r="T118" s="26"/>
      <c r="U118" s="26"/>
      <c r="V118" s="26"/>
      <c r="W118" s="26"/>
      <c r="X118" s="26"/>
      <c r="Y118" s="26"/>
      <c r="Z118" s="26"/>
    </row>
    <row r="119" spans="1:26" x14ac:dyDescent="0.2">
      <c r="A119" s="51" t="s">
        <v>136</v>
      </c>
      <c r="B119" s="46" t="s">
        <v>137</v>
      </c>
      <c r="C119" s="90"/>
      <c r="D119" s="103">
        <v>1</v>
      </c>
      <c r="E119" s="105"/>
      <c r="F119" s="106"/>
      <c r="G119" s="106"/>
      <c r="H119" s="26"/>
      <c r="I119" s="111"/>
      <c r="J119" s="26"/>
      <c r="K119" s="26"/>
      <c r="L119" s="26"/>
      <c r="M119" s="26"/>
      <c r="N119" s="26"/>
      <c r="O119" s="26"/>
      <c r="P119" s="26"/>
      <c r="Q119" s="26"/>
      <c r="R119" s="26"/>
      <c r="S119" s="26"/>
      <c r="T119" s="26"/>
      <c r="U119" s="26"/>
      <c r="V119" s="26"/>
      <c r="W119" s="26"/>
      <c r="X119" s="26"/>
      <c r="Y119" s="26"/>
      <c r="Z119" s="26"/>
    </row>
    <row r="120" spans="1:26" x14ac:dyDescent="0.2">
      <c r="A120" s="51" t="s">
        <v>139</v>
      </c>
      <c r="B120" s="46" t="s">
        <v>149</v>
      </c>
      <c r="C120" s="90"/>
      <c r="D120" s="103">
        <v>4</v>
      </c>
      <c r="E120" s="105"/>
      <c r="F120" s="106"/>
      <c r="G120" s="106"/>
      <c r="H120" s="26"/>
      <c r="I120" s="111"/>
      <c r="J120" s="26"/>
      <c r="K120" s="26"/>
      <c r="L120" s="26"/>
      <c r="M120" s="26"/>
      <c r="N120" s="26"/>
      <c r="O120" s="26"/>
      <c r="P120" s="26"/>
      <c r="Q120" s="26"/>
      <c r="R120" s="26"/>
      <c r="S120" s="26"/>
      <c r="T120" s="26"/>
      <c r="U120" s="26"/>
      <c r="V120" s="26"/>
      <c r="W120" s="26"/>
      <c r="X120" s="26"/>
      <c r="Y120" s="26"/>
      <c r="Z120" s="26"/>
    </row>
    <row r="121" spans="1:26" x14ac:dyDescent="0.2">
      <c r="A121" s="51" t="s">
        <v>151</v>
      </c>
      <c r="B121" s="46" t="s">
        <v>4</v>
      </c>
      <c r="C121" s="90"/>
      <c r="D121" s="484"/>
      <c r="E121" s="486"/>
      <c r="F121" s="106"/>
      <c r="G121" s="140">
        <v>25910.571428569488</v>
      </c>
      <c r="H121" s="26"/>
      <c r="I121" s="111"/>
      <c r="J121" s="26"/>
      <c r="K121" s="26"/>
      <c r="L121" s="26"/>
      <c r="M121" s="26"/>
      <c r="N121" s="26"/>
      <c r="O121" s="26"/>
      <c r="P121" s="26"/>
      <c r="Q121" s="26"/>
      <c r="R121" s="26"/>
      <c r="S121" s="26"/>
      <c r="T121" s="26"/>
      <c r="U121" s="26"/>
      <c r="V121" s="26"/>
      <c r="W121" s="26"/>
      <c r="X121" s="26"/>
      <c r="Y121" s="26"/>
      <c r="Z121" s="26"/>
    </row>
    <row r="122" spans="1:26" x14ac:dyDescent="0.2">
      <c r="A122" s="51" t="s">
        <v>152</v>
      </c>
      <c r="B122" s="46" t="s">
        <v>142</v>
      </c>
      <c r="C122" s="90"/>
      <c r="D122" s="119">
        <v>9.3749999999999997E-3</v>
      </c>
      <c r="E122" s="120"/>
      <c r="F122" s="137"/>
      <c r="G122" s="137"/>
      <c r="H122" s="26"/>
      <c r="I122" s="111" t="s">
        <v>154</v>
      </c>
      <c r="J122" s="26"/>
      <c r="K122" s="26"/>
      <c r="L122" s="26"/>
      <c r="M122" s="26"/>
      <c r="N122" s="26"/>
      <c r="O122" s="26"/>
      <c r="P122" s="26"/>
      <c r="Q122" s="26"/>
      <c r="R122" s="26"/>
      <c r="S122" s="26"/>
      <c r="T122" s="26"/>
      <c r="U122" s="26"/>
      <c r="V122" s="26"/>
      <c r="W122" s="26"/>
      <c r="X122" s="26"/>
      <c r="Y122" s="26"/>
      <c r="Z122" s="26"/>
    </row>
    <row r="123" spans="1:26" x14ac:dyDescent="0.2">
      <c r="A123" s="99" t="s">
        <v>153</v>
      </c>
      <c r="B123" s="46" t="s">
        <v>4</v>
      </c>
      <c r="C123" s="90"/>
      <c r="D123" s="122">
        <f>D121*D122</f>
        <v>0</v>
      </c>
      <c r="E123" s="141"/>
      <c r="F123" s="121"/>
      <c r="G123" s="121"/>
      <c r="H123" s="26"/>
      <c r="I123" s="111" t="s">
        <v>156</v>
      </c>
      <c r="J123" s="26"/>
      <c r="K123" s="26"/>
      <c r="L123" s="26"/>
      <c r="M123" s="26"/>
      <c r="N123" s="26"/>
      <c r="O123" s="26"/>
      <c r="P123" s="26"/>
      <c r="Q123" s="26"/>
      <c r="R123" s="26"/>
      <c r="S123" s="26"/>
      <c r="T123" s="26"/>
      <c r="U123" s="26"/>
      <c r="V123" s="26"/>
      <c r="W123" s="26"/>
      <c r="X123" s="26"/>
      <c r="Y123" s="26"/>
      <c r="Z123" s="26"/>
    </row>
    <row r="124" spans="1:26" x14ac:dyDescent="0.2">
      <c r="A124" s="43" t="s">
        <v>425</v>
      </c>
      <c r="B124" s="134"/>
      <c r="C124" s="134"/>
      <c r="D124" s="134"/>
      <c r="E124" s="123"/>
      <c r="F124" s="86"/>
      <c r="G124" s="86"/>
      <c r="H124" s="26"/>
      <c r="I124" s="111" t="s">
        <v>184</v>
      </c>
      <c r="J124" s="26"/>
      <c r="K124" s="26"/>
      <c r="L124" s="26"/>
      <c r="M124" s="26"/>
      <c r="N124" s="26"/>
      <c r="O124" s="26"/>
      <c r="P124" s="26"/>
      <c r="Q124" s="26"/>
      <c r="R124" s="26"/>
      <c r="S124" s="26"/>
      <c r="T124" s="26"/>
      <c r="U124" s="26"/>
      <c r="V124" s="26"/>
      <c r="W124" s="26"/>
      <c r="X124" s="26"/>
      <c r="Y124" s="26"/>
      <c r="Z124" s="26"/>
    </row>
    <row r="125" spans="1:26" x14ac:dyDescent="0.2">
      <c r="A125" s="48" t="s">
        <v>2</v>
      </c>
      <c r="B125" s="46" t="s">
        <v>34</v>
      </c>
      <c r="C125" s="90"/>
      <c r="D125" s="46" t="s">
        <v>117</v>
      </c>
      <c r="E125" s="135"/>
      <c r="F125" s="124"/>
      <c r="G125" s="124"/>
      <c r="H125" s="26"/>
      <c r="I125" s="111" t="s">
        <v>186</v>
      </c>
      <c r="J125" s="26"/>
      <c r="K125" s="26"/>
      <c r="L125" s="26"/>
      <c r="M125" s="26"/>
      <c r="N125" s="26"/>
      <c r="O125" s="26"/>
      <c r="P125" s="26"/>
      <c r="Q125" s="26"/>
      <c r="R125" s="26"/>
      <c r="S125" s="26"/>
      <c r="T125" s="26"/>
      <c r="U125" s="26"/>
      <c r="V125" s="26"/>
      <c r="W125" s="26"/>
      <c r="X125" s="26"/>
      <c r="Y125" s="26"/>
      <c r="Z125" s="26"/>
    </row>
    <row r="126" spans="1:26" x14ac:dyDescent="0.2">
      <c r="A126" s="51" t="s">
        <v>133</v>
      </c>
      <c r="B126" s="46" t="s">
        <v>149</v>
      </c>
      <c r="C126" s="90"/>
      <c r="D126" s="103">
        <v>4</v>
      </c>
      <c r="E126" s="105"/>
      <c r="F126" s="137"/>
      <c r="G126" s="137"/>
      <c r="H126" s="26"/>
      <c r="I126" s="111"/>
      <c r="J126" s="26"/>
      <c r="K126" s="26"/>
      <c r="L126" s="26"/>
      <c r="M126" s="26"/>
      <c r="N126" s="26"/>
      <c r="O126" s="26"/>
      <c r="P126" s="26"/>
      <c r="Q126" s="26"/>
      <c r="R126" s="26"/>
      <c r="S126" s="26"/>
      <c r="T126" s="26"/>
      <c r="U126" s="26"/>
      <c r="V126" s="26"/>
      <c r="W126" s="26"/>
      <c r="X126" s="26"/>
      <c r="Y126" s="26"/>
      <c r="Z126" s="26"/>
    </row>
    <row r="127" spans="1:26" x14ac:dyDescent="0.2">
      <c r="A127" s="51" t="s">
        <v>136</v>
      </c>
      <c r="B127" s="46" t="s">
        <v>137</v>
      </c>
      <c r="C127" s="90"/>
      <c r="D127" s="103">
        <v>1</v>
      </c>
      <c r="E127" s="105"/>
      <c r="F127" s="106"/>
      <c r="G127" s="106"/>
      <c r="H127" s="26"/>
      <c r="I127" s="111" t="s">
        <v>188</v>
      </c>
      <c r="J127" s="26"/>
      <c r="K127" s="26"/>
      <c r="L127" s="26"/>
      <c r="M127" s="26"/>
      <c r="N127" s="26"/>
      <c r="O127" s="26"/>
      <c r="P127" s="26"/>
      <c r="Q127" s="26"/>
      <c r="R127" s="26"/>
      <c r="S127" s="26"/>
      <c r="T127" s="26"/>
      <c r="U127" s="26"/>
      <c r="V127" s="26"/>
      <c r="W127" s="26"/>
      <c r="X127" s="26"/>
      <c r="Y127" s="26"/>
      <c r="Z127" s="26"/>
    </row>
    <row r="128" spans="1:26" x14ac:dyDescent="0.2">
      <c r="A128" s="51" t="s">
        <v>139</v>
      </c>
      <c r="B128" s="46" t="s">
        <v>149</v>
      </c>
      <c r="C128" s="90"/>
      <c r="D128" s="103">
        <v>4</v>
      </c>
      <c r="E128" s="105"/>
      <c r="F128" s="106"/>
      <c r="G128" s="106"/>
      <c r="H128" s="26"/>
      <c r="I128" s="111" t="s">
        <v>190</v>
      </c>
      <c r="J128" s="26"/>
      <c r="K128" s="26"/>
      <c r="L128" s="26"/>
      <c r="M128" s="26"/>
      <c r="N128" s="26"/>
      <c r="O128" s="26"/>
      <c r="P128" s="26"/>
      <c r="Q128" s="26"/>
      <c r="R128" s="26"/>
      <c r="S128" s="26"/>
      <c r="T128" s="26"/>
      <c r="U128" s="26"/>
      <c r="V128" s="26"/>
      <c r="W128" s="26"/>
      <c r="X128" s="26"/>
      <c r="Y128" s="26"/>
      <c r="Z128" s="26"/>
    </row>
    <row r="129" spans="1:26" x14ac:dyDescent="0.2">
      <c r="A129" s="51" t="s">
        <v>151</v>
      </c>
      <c r="B129" s="46" t="s">
        <v>4</v>
      </c>
      <c r="C129" s="90"/>
      <c r="D129" s="117">
        <f>D121</f>
        <v>0</v>
      </c>
      <c r="E129" s="135"/>
      <c r="F129" s="106"/>
      <c r="G129" s="106"/>
      <c r="H129" s="26"/>
      <c r="I129" s="116" t="s">
        <v>192</v>
      </c>
      <c r="J129" s="26"/>
      <c r="K129" s="26"/>
      <c r="L129" s="26"/>
      <c r="M129" s="26"/>
      <c r="N129" s="26"/>
      <c r="O129" s="26"/>
      <c r="P129" s="26"/>
      <c r="Q129" s="26"/>
      <c r="R129" s="26"/>
      <c r="S129" s="26"/>
      <c r="T129" s="26"/>
      <c r="U129" s="26"/>
      <c r="V129" s="26"/>
      <c r="W129" s="26"/>
      <c r="X129" s="26"/>
      <c r="Y129" s="26"/>
      <c r="Z129" s="26"/>
    </row>
    <row r="130" spans="1:26" ht="24" x14ac:dyDescent="0.2">
      <c r="A130" s="51" t="s">
        <v>159</v>
      </c>
      <c r="B130" s="46" t="s">
        <v>137</v>
      </c>
      <c r="C130" s="90"/>
      <c r="D130" s="103">
        <v>0.8</v>
      </c>
      <c r="E130" s="105"/>
      <c r="F130" s="137"/>
      <c r="G130" s="137"/>
      <c r="H130" s="26"/>
      <c r="I130" s="111"/>
      <c r="J130" s="26"/>
      <c r="K130" s="26"/>
      <c r="L130" s="26"/>
      <c r="M130" s="26"/>
      <c r="N130" s="26"/>
      <c r="O130" s="26"/>
      <c r="P130" s="26"/>
      <c r="Q130" s="26"/>
      <c r="R130" s="26"/>
      <c r="S130" s="26"/>
      <c r="T130" s="26"/>
      <c r="U130" s="26"/>
      <c r="V130" s="26"/>
      <c r="W130" s="26"/>
      <c r="X130" s="26"/>
      <c r="Y130" s="26"/>
      <c r="Z130" s="26"/>
    </row>
    <row r="131" spans="1:26" x14ac:dyDescent="0.2">
      <c r="A131" s="99" t="s">
        <v>153</v>
      </c>
      <c r="B131" s="46" t="s">
        <v>4</v>
      </c>
      <c r="C131" s="90"/>
      <c r="D131" s="125">
        <f>D129</f>
        <v>0</v>
      </c>
      <c r="E131" s="141"/>
      <c r="F131" s="106"/>
      <c r="G131" s="106"/>
      <c r="H131" s="26"/>
      <c r="I131" s="115" t="s">
        <v>193</v>
      </c>
      <c r="J131" s="26"/>
      <c r="K131" s="26"/>
      <c r="L131" s="26"/>
      <c r="M131" s="26"/>
      <c r="N131" s="26"/>
      <c r="O131" s="26"/>
      <c r="P131" s="26"/>
      <c r="Q131" s="26"/>
      <c r="R131" s="26"/>
      <c r="S131" s="26"/>
      <c r="T131" s="26"/>
      <c r="U131" s="26"/>
      <c r="V131" s="26"/>
      <c r="W131" s="26"/>
      <c r="X131" s="26"/>
      <c r="Y131" s="26"/>
      <c r="Z131" s="26"/>
    </row>
    <row r="132" spans="1:26" x14ac:dyDescent="0.2">
      <c r="A132" s="26"/>
      <c r="B132" s="30"/>
      <c r="C132" s="26"/>
      <c r="D132" s="26"/>
      <c r="E132" s="26"/>
      <c r="F132" s="142"/>
      <c r="G132" s="142"/>
      <c r="H132" s="26"/>
      <c r="I132" s="111" t="s">
        <v>194</v>
      </c>
      <c r="J132" s="26"/>
      <c r="K132" s="26"/>
      <c r="L132" s="26"/>
      <c r="M132" s="26"/>
      <c r="N132" s="26"/>
      <c r="O132" s="26"/>
      <c r="P132" s="26"/>
      <c r="Q132" s="26"/>
      <c r="R132" s="26"/>
      <c r="S132" s="26"/>
      <c r="T132" s="26"/>
      <c r="U132" s="26"/>
      <c r="V132" s="26"/>
      <c r="W132" s="26"/>
      <c r="X132" s="26"/>
      <c r="Y132" s="26"/>
      <c r="Z132" s="26"/>
    </row>
    <row r="133" spans="1:26" x14ac:dyDescent="0.2">
      <c r="A133" s="46" t="s">
        <v>2</v>
      </c>
      <c r="B133" s="48" t="s">
        <v>34</v>
      </c>
      <c r="C133" s="51" t="s">
        <v>117</v>
      </c>
      <c r="D133" s="143" t="s">
        <v>420</v>
      </c>
      <c r="E133" s="143" t="s">
        <v>36</v>
      </c>
      <c r="F133" s="26"/>
      <c r="G133" s="26"/>
      <c r="H133" s="26"/>
      <c r="I133" s="111" t="s">
        <v>195</v>
      </c>
      <c r="J133" s="26"/>
      <c r="K133" s="26"/>
      <c r="L133" s="26"/>
      <c r="M133" s="26"/>
      <c r="N133" s="26"/>
      <c r="O133" s="26"/>
      <c r="P133" s="26"/>
      <c r="Q133" s="26"/>
      <c r="R133" s="26"/>
      <c r="S133" s="26"/>
      <c r="T133" s="26"/>
      <c r="U133" s="26"/>
      <c r="V133" s="26"/>
      <c r="W133" s="26"/>
      <c r="X133" s="26"/>
      <c r="Y133" s="26"/>
      <c r="Z133" s="26"/>
    </row>
    <row r="134" spans="1:26" x14ac:dyDescent="0.2">
      <c r="A134" s="51" t="s">
        <v>207</v>
      </c>
      <c r="B134" s="48" t="s">
        <v>88</v>
      </c>
      <c r="C134" s="99"/>
      <c r="D134" s="78">
        <f>D131</f>
        <v>0</v>
      </c>
      <c r="E134" s="78">
        <f t="shared" ref="E134:E139" si="8">ROUND(D134*C134,2)</f>
        <v>0</v>
      </c>
      <c r="F134" s="144"/>
      <c r="G134" s="144"/>
      <c r="H134" s="26"/>
      <c r="I134" s="111" t="s">
        <v>196</v>
      </c>
      <c r="J134" s="26"/>
      <c r="K134" s="26"/>
      <c r="L134" s="26"/>
      <c r="M134" s="26"/>
      <c r="N134" s="26"/>
      <c r="O134" s="26"/>
      <c r="P134" s="26"/>
      <c r="Q134" s="26"/>
      <c r="R134" s="26"/>
      <c r="S134" s="26"/>
      <c r="T134" s="26"/>
      <c r="U134" s="26"/>
      <c r="V134" s="26"/>
      <c r="W134" s="26"/>
      <c r="X134" s="26"/>
      <c r="Y134" s="26"/>
      <c r="Z134" s="26"/>
    </row>
    <row r="135" spans="1:26" x14ac:dyDescent="0.2">
      <c r="A135" s="51" t="s">
        <v>170</v>
      </c>
      <c r="B135" s="48" t="s">
        <v>88</v>
      </c>
      <c r="C135" s="119">
        <v>9.3749999999999997E-3</v>
      </c>
      <c r="D135" s="78">
        <f>D134</f>
        <v>0</v>
      </c>
      <c r="E135" s="78">
        <f t="shared" si="8"/>
        <v>0</v>
      </c>
      <c r="F135" s="144"/>
      <c r="G135" s="144"/>
      <c r="H135" s="26"/>
      <c r="I135" s="111"/>
      <c r="J135" s="26"/>
      <c r="K135" s="26"/>
      <c r="L135" s="26"/>
      <c r="M135" s="26"/>
      <c r="N135" s="26"/>
      <c r="O135" s="26"/>
      <c r="P135" s="26"/>
      <c r="Q135" s="26"/>
      <c r="R135" s="26"/>
      <c r="S135" s="26"/>
      <c r="T135" s="26"/>
      <c r="U135" s="26"/>
      <c r="V135" s="26"/>
      <c r="W135" s="26"/>
      <c r="X135" s="26"/>
      <c r="Y135" s="26"/>
      <c r="Z135" s="26"/>
    </row>
    <row r="136" spans="1:26" x14ac:dyDescent="0.2">
      <c r="A136" s="51" t="s">
        <v>166</v>
      </c>
      <c r="B136" s="48" t="s">
        <v>88</v>
      </c>
      <c r="C136" s="107">
        <v>2E-3</v>
      </c>
      <c r="D136" s="78">
        <f>D134</f>
        <v>0</v>
      </c>
      <c r="E136" s="78">
        <f t="shared" si="8"/>
        <v>0</v>
      </c>
      <c r="F136" s="81"/>
      <c r="G136" s="81"/>
      <c r="H136" s="26"/>
      <c r="I136" s="111" t="s">
        <v>197</v>
      </c>
      <c r="J136" s="26"/>
      <c r="K136" s="26"/>
      <c r="L136" s="26"/>
      <c r="M136" s="26"/>
      <c r="N136" s="26"/>
      <c r="O136" s="26"/>
      <c r="P136" s="26"/>
      <c r="Q136" s="26"/>
      <c r="R136" s="26"/>
      <c r="S136" s="26"/>
      <c r="T136" s="26"/>
      <c r="U136" s="26"/>
      <c r="V136" s="26"/>
      <c r="W136" s="26"/>
      <c r="X136" s="26"/>
      <c r="Y136" s="26"/>
      <c r="Z136" s="26"/>
    </row>
    <row r="137" spans="1:26" x14ac:dyDescent="0.2">
      <c r="A137" s="51" t="s">
        <v>168</v>
      </c>
      <c r="B137" s="48" t="s">
        <v>88</v>
      </c>
      <c r="C137" s="112">
        <f>D115</f>
        <v>1.6670000000000001E-2</v>
      </c>
      <c r="D137" s="78">
        <f t="shared" ref="D137:D138" si="9">D136</f>
        <v>0</v>
      </c>
      <c r="E137" s="78">
        <f t="shared" si="8"/>
        <v>0</v>
      </c>
      <c r="F137" s="81"/>
      <c r="G137" s="81"/>
      <c r="H137" s="26"/>
      <c r="I137" s="111" t="s">
        <v>198</v>
      </c>
      <c r="J137" s="26"/>
      <c r="K137" s="26"/>
      <c r="L137" s="26"/>
      <c r="M137" s="26"/>
      <c r="N137" s="26"/>
      <c r="O137" s="26"/>
      <c r="P137" s="26"/>
      <c r="Q137" s="26"/>
      <c r="R137" s="26"/>
      <c r="S137" s="26"/>
      <c r="T137" s="26"/>
      <c r="U137" s="26"/>
      <c r="V137" s="26"/>
      <c r="W137" s="26"/>
      <c r="X137" s="26"/>
      <c r="Y137" s="26"/>
      <c r="Z137" s="26"/>
    </row>
    <row r="138" spans="1:26" x14ac:dyDescent="0.2">
      <c r="A138" s="51" t="s">
        <v>290</v>
      </c>
      <c r="B138" s="48" t="s">
        <v>88</v>
      </c>
      <c r="C138" s="107">
        <v>2E-3</v>
      </c>
      <c r="D138" s="78">
        <f t="shared" si="9"/>
        <v>0</v>
      </c>
      <c r="E138" s="78">
        <f t="shared" si="8"/>
        <v>0</v>
      </c>
      <c r="F138" s="81"/>
      <c r="G138" s="81"/>
      <c r="H138" s="26"/>
      <c r="I138" s="111"/>
      <c r="J138" s="26"/>
      <c r="K138" s="26"/>
      <c r="L138" s="26"/>
      <c r="M138" s="26"/>
      <c r="N138" s="26"/>
      <c r="O138" s="26"/>
      <c r="P138" s="26"/>
      <c r="Q138" s="26"/>
      <c r="R138" s="26"/>
      <c r="S138" s="26"/>
      <c r="T138" s="26"/>
      <c r="U138" s="26"/>
      <c r="V138" s="26"/>
      <c r="W138" s="26"/>
      <c r="X138" s="26"/>
      <c r="Y138" s="26"/>
      <c r="Z138" s="26"/>
    </row>
    <row r="139" spans="1:26" x14ac:dyDescent="0.2">
      <c r="A139" s="51" t="s">
        <v>180</v>
      </c>
      <c r="B139" s="48" t="s">
        <v>88</v>
      </c>
      <c r="C139" s="107">
        <v>0.02</v>
      </c>
      <c r="D139" s="78">
        <f>D138</f>
        <v>0</v>
      </c>
      <c r="E139" s="78">
        <f t="shared" si="8"/>
        <v>0</v>
      </c>
      <c r="F139" s="81"/>
      <c r="G139" s="81"/>
      <c r="H139" s="26"/>
      <c r="I139" s="111"/>
      <c r="J139" s="26"/>
      <c r="K139" s="26"/>
      <c r="L139" s="26"/>
      <c r="M139" s="26"/>
      <c r="N139" s="26"/>
      <c r="O139" s="26"/>
      <c r="P139" s="26"/>
      <c r="Q139" s="26"/>
      <c r="R139" s="26"/>
      <c r="S139" s="26"/>
      <c r="T139" s="26"/>
      <c r="U139" s="26"/>
      <c r="V139" s="26"/>
      <c r="W139" s="26"/>
      <c r="X139" s="26"/>
      <c r="Y139" s="26"/>
      <c r="Z139" s="26"/>
    </row>
    <row r="140" spans="1:26" x14ac:dyDescent="0.2">
      <c r="A140" s="348" t="s">
        <v>181</v>
      </c>
      <c r="B140" s="349"/>
      <c r="C140" s="349"/>
      <c r="D140" s="350"/>
      <c r="E140" s="80">
        <f>SUM(E129:E139)</f>
        <v>0</v>
      </c>
      <c r="F140" s="127"/>
      <c r="G140" s="127"/>
      <c r="H140" s="26"/>
      <c r="I140" s="111" t="s">
        <v>154</v>
      </c>
      <c r="J140" s="26"/>
      <c r="K140" s="26"/>
      <c r="L140" s="26"/>
      <c r="M140" s="26"/>
      <c r="N140" s="26"/>
      <c r="O140" s="26"/>
      <c r="P140" s="26"/>
      <c r="Q140" s="26"/>
      <c r="R140" s="26"/>
      <c r="S140" s="26"/>
      <c r="T140" s="26"/>
      <c r="U140" s="26"/>
      <c r="V140" s="26"/>
      <c r="W140" s="26"/>
      <c r="X140" s="26"/>
      <c r="Y140" s="26"/>
      <c r="Z140" s="26"/>
    </row>
    <row r="141" spans="1:26" x14ac:dyDescent="0.2">
      <c r="A141" s="348" t="s">
        <v>182</v>
      </c>
      <c r="B141" s="349"/>
      <c r="C141" s="349"/>
      <c r="D141" s="350"/>
      <c r="E141" s="82">
        <v>1</v>
      </c>
      <c r="F141" s="127"/>
      <c r="G141" s="127"/>
      <c r="H141" s="26"/>
      <c r="I141" s="111" t="s">
        <v>199</v>
      </c>
      <c r="J141" s="26"/>
      <c r="K141" s="26"/>
      <c r="L141" s="26"/>
      <c r="M141" s="26"/>
      <c r="N141" s="26"/>
      <c r="O141" s="26"/>
      <c r="P141" s="26"/>
      <c r="Q141" s="26"/>
      <c r="R141" s="26"/>
      <c r="S141" s="26"/>
      <c r="T141" s="26"/>
      <c r="U141" s="26"/>
      <c r="V141" s="26"/>
      <c r="W141" s="26"/>
      <c r="X141" s="26"/>
      <c r="Y141" s="26"/>
      <c r="Z141" s="26"/>
    </row>
    <row r="142" spans="1:26" x14ac:dyDescent="0.2">
      <c r="A142" s="348" t="s">
        <v>78</v>
      </c>
      <c r="B142" s="349"/>
      <c r="C142" s="349"/>
      <c r="D142" s="350"/>
      <c r="E142" s="145">
        <f>SUM(E134:E139)</f>
        <v>0</v>
      </c>
      <c r="F142" s="130"/>
      <c r="G142" s="130"/>
      <c r="H142" s="26"/>
      <c r="I142" s="111"/>
      <c r="J142" s="26"/>
      <c r="K142" s="26"/>
      <c r="L142" s="26"/>
      <c r="M142" s="26"/>
      <c r="N142" s="26"/>
      <c r="O142" s="26"/>
      <c r="P142" s="26"/>
      <c r="Q142" s="26"/>
      <c r="R142" s="26"/>
      <c r="S142" s="26"/>
      <c r="T142" s="26"/>
      <c r="U142" s="26"/>
      <c r="V142" s="26"/>
      <c r="W142" s="26"/>
      <c r="X142" s="26"/>
      <c r="Y142" s="26"/>
      <c r="Z142" s="26"/>
    </row>
    <row r="143" spans="1:26" x14ac:dyDescent="0.2">
      <c r="A143" s="89"/>
      <c r="B143" s="89"/>
      <c r="C143" s="89"/>
      <c r="D143" s="89"/>
      <c r="E143" s="146"/>
      <c r="F143" s="132"/>
      <c r="G143" s="132"/>
      <c r="H143" s="26"/>
      <c r="I143" s="111"/>
      <c r="J143" s="26"/>
      <c r="K143" s="26"/>
      <c r="L143" s="26"/>
      <c r="M143" s="26"/>
      <c r="N143" s="26"/>
      <c r="O143" s="26"/>
      <c r="P143" s="26"/>
      <c r="Q143" s="26"/>
      <c r="R143" s="26"/>
      <c r="S143" s="26"/>
      <c r="T143" s="26"/>
      <c r="U143" s="26"/>
      <c r="V143" s="26"/>
      <c r="W143" s="26"/>
      <c r="X143" s="26"/>
      <c r="Y143" s="26"/>
      <c r="Z143" s="26"/>
    </row>
    <row r="144" spans="1:26" x14ac:dyDescent="0.2">
      <c r="A144" s="348" t="s">
        <v>291</v>
      </c>
      <c r="B144" s="349"/>
      <c r="C144" s="349"/>
      <c r="D144" s="350"/>
      <c r="E144" s="80">
        <f>SUM(E50,E26,)</f>
        <v>0</v>
      </c>
      <c r="F144" s="147"/>
      <c r="G144" s="147"/>
      <c r="H144" s="26"/>
      <c r="I144" s="111" t="s">
        <v>211</v>
      </c>
      <c r="J144" s="26"/>
      <c r="K144" s="26"/>
      <c r="L144" s="26"/>
      <c r="M144" s="26"/>
      <c r="N144" s="26"/>
      <c r="O144" s="26"/>
      <c r="P144" s="26"/>
      <c r="Q144" s="26"/>
      <c r="R144" s="26"/>
      <c r="S144" s="26"/>
      <c r="T144" s="26"/>
      <c r="U144" s="26"/>
      <c r="V144" s="26"/>
      <c r="W144" s="26"/>
      <c r="X144" s="26"/>
      <c r="Y144" s="26"/>
      <c r="Z144" s="26"/>
    </row>
    <row r="145" spans="1:26" x14ac:dyDescent="0.2">
      <c r="A145" s="348" t="s">
        <v>210</v>
      </c>
      <c r="B145" s="349"/>
      <c r="C145" s="349"/>
      <c r="D145" s="350"/>
      <c r="E145" s="80">
        <f>SUM(E142,E105)</f>
        <v>0</v>
      </c>
      <c r="F145" s="146"/>
      <c r="G145" s="146"/>
      <c r="H145" s="26"/>
      <c r="I145" s="111" t="s">
        <v>212</v>
      </c>
      <c r="J145" s="26"/>
      <c r="K145" s="26"/>
      <c r="L145" s="26"/>
      <c r="M145" s="26"/>
      <c r="N145" s="26"/>
      <c r="O145" s="26"/>
      <c r="P145" s="26"/>
      <c r="Q145" s="26"/>
      <c r="R145" s="26"/>
      <c r="S145" s="26"/>
      <c r="T145" s="26"/>
      <c r="U145" s="26"/>
      <c r="V145" s="26"/>
      <c r="W145" s="26"/>
      <c r="X145" s="26"/>
      <c r="Y145" s="26"/>
      <c r="Z145" s="26"/>
    </row>
    <row r="146" spans="1:26" x14ac:dyDescent="0.2">
      <c r="A146" s="129"/>
      <c r="B146" s="148"/>
      <c r="C146" s="148"/>
      <c r="D146" s="149" t="s">
        <v>78</v>
      </c>
      <c r="E146" s="80">
        <f>SUM(E144:E145)</f>
        <v>0</v>
      </c>
      <c r="F146" s="146"/>
      <c r="G146" s="146"/>
      <c r="H146" s="26"/>
      <c r="I146" s="111"/>
      <c r="J146" s="26"/>
      <c r="K146" s="26"/>
      <c r="L146" s="26"/>
      <c r="M146" s="26"/>
      <c r="N146" s="26"/>
      <c r="O146" s="26"/>
      <c r="P146" s="26"/>
      <c r="Q146" s="26"/>
      <c r="R146" s="26"/>
      <c r="S146" s="26"/>
      <c r="T146" s="26"/>
      <c r="U146" s="26"/>
      <c r="V146" s="26"/>
      <c r="W146" s="26"/>
      <c r="X146" s="26"/>
      <c r="Y146" s="26"/>
      <c r="Z146" s="26"/>
    </row>
    <row r="147" spans="1:26" x14ac:dyDescent="0.2">
      <c r="A147" s="348" t="s">
        <v>189</v>
      </c>
      <c r="B147" s="349"/>
      <c r="C147" s="349"/>
      <c r="D147" s="350"/>
      <c r="E147" s="80">
        <f>ROUND(E146*BDI,2)</f>
        <v>0</v>
      </c>
      <c r="F147" s="130"/>
      <c r="G147" s="130"/>
      <c r="H147" s="26"/>
      <c r="I147" s="116"/>
      <c r="J147" s="26"/>
      <c r="K147" s="26"/>
      <c r="L147" s="26"/>
      <c r="M147" s="26"/>
      <c r="N147" s="26"/>
      <c r="O147" s="26"/>
      <c r="P147" s="26"/>
      <c r="Q147" s="26"/>
      <c r="R147" s="26"/>
      <c r="S147" s="26"/>
      <c r="T147" s="26"/>
      <c r="U147" s="26"/>
      <c r="V147" s="26"/>
      <c r="W147" s="26"/>
      <c r="X147" s="26"/>
      <c r="Y147" s="26"/>
      <c r="Z147" s="26"/>
    </row>
    <row r="148" spans="1:26" x14ac:dyDescent="0.2">
      <c r="A148" s="348" t="s">
        <v>292</v>
      </c>
      <c r="B148" s="349"/>
      <c r="C148" s="349"/>
      <c r="D148" s="350"/>
      <c r="E148" s="80">
        <f>SUM(E146:E147)</f>
        <v>0</v>
      </c>
      <c r="F148" s="130"/>
      <c r="G148" s="130"/>
      <c r="H148" s="26"/>
      <c r="I148" s="111"/>
      <c r="J148" s="26"/>
      <c r="K148" s="26"/>
      <c r="L148" s="26"/>
      <c r="M148" s="26"/>
      <c r="N148" s="26"/>
      <c r="O148" s="26"/>
      <c r="P148" s="26"/>
      <c r="Q148" s="26"/>
      <c r="R148" s="26"/>
      <c r="S148" s="26"/>
      <c r="T148" s="26"/>
      <c r="U148" s="26"/>
      <c r="V148" s="26"/>
      <c r="W148" s="26"/>
      <c r="X148" s="26"/>
      <c r="Y148" s="26"/>
      <c r="Z148" s="26"/>
    </row>
    <row r="149" spans="1:26" x14ac:dyDescent="0.2">
      <c r="A149" s="26"/>
      <c r="B149" s="30"/>
      <c r="C149" s="26"/>
      <c r="D149" s="26"/>
      <c r="E149" s="26"/>
      <c r="F149" s="130"/>
      <c r="G149" s="130"/>
      <c r="H149" s="26"/>
      <c r="I149" s="115" t="s">
        <v>214</v>
      </c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  <c r="V149" s="26"/>
      <c r="W149" s="26"/>
      <c r="X149" s="26"/>
      <c r="Y149" s="26"/>
      <c r="Z149" s="26"/>
    </row>
    <row r="150" spans="1:26" x14ac:dyDescent="0.2">
      <c r="A150" s="26"/>
      <c r="B150" s="26"/>
      <c r="C150" s="26"/>
      <c r="D150" s="26"/>
      <c r="E150" s="26"/>
      <c r="F150" s="130"/>
      <c r="G150" s="130"/>
      <c r="H150" s="26"/>
      <c r="I150" s="116" t="s">
        <v>215</v>
      </c>
      <c r="J150" s="26"/>
      <c r="K150" s="26"/>
      <c r="L150" s="26"/>
      <c r="M150" s="26"/>
      <c r="N150" s="26"/>
      <c r="O150" s="26"/>
      <c r="P150" s="26"/>
      <c r="Q150" s="26"/>
      <c r="R150" s="26"/>
      <c r="S150" s="26"/>
      <c r="T150" s="26"/>
      <c r="U150" s="26"/>
      <c r="V150" s="26"/>
      <c r="W150" s="26"/>
      <c r="X150" s="26"/>
      <c r="Y150" s="26"/>
      <c r="Z150" s="26"/>
    </row>
    <row r="151" spans="1:26" x14ac:dyDescent="0.2">
      <c r="A151" s="382"/>
      <c r="B151" s="340"/>
      <c r="C151" s="340"/>
      <c r="D151" s="340"/>
      <c r="E151" s="340"/>
      <c r="F151" s="26"/>
      <c r="G151" s="26"/>
      <c r="H151" s="26"/>
      <c r="I151" s="115" t="s">
        <v>216</v>
      </c>
      <c r="J151" s="26"/>
      <c r="K151" s="26"/>
      <c r="L151" s="26"/>
      <c r="M151" s="26"/>
      <c r="N151" s="26"/>
      <c r="O151" s="26"/>
      <c r="P151" s="26"/>
      <c r="Q151" s="26"/>
      <c r="R151" s="26"/>
      <c r="S151" s="26"/>
      <c r="T151" s="26"/>
      <c r="U151" s="26"/>
      <c r="V151" s="26"/>
      <c r="W151" s="26"/>
      <c r="X151" s="26"/>
      <c r="Y151" s="26"/>
      <c r="Z151" s="26"/>
    </row>
    <row r="152" spans="1:26" x14ac:dyDescent="0.2">
      <c r="A152" s="382"/>
      <c r="B152" s="340"/>
      <c r="C152" s="340"/>
      <c r="D152" s="340"/>
      <c r="E152" s="340"/>
      <c r="F152" s="26"/>
      <c r="G152" s="26"/>
      <c r="H152" s="26"/>
      <c r="I152" s="111" t="s">
        <v>217</v>
      </c>
      <c r="J152" s="26"/>
      <c r="K152" s="26"/>
      <c r="L152" s="26"/>
      <c r="M152" s="26"/>
      <c r="N152" s="26"/>
      <c r="O152" s="26"/>
      <c r="P152" s="26"/>
      <c r="Q152" s="26"/>
      <c r="R152" s="26"/>
      <c r="S152" s="26"/>
      <c r="T152" s="26"/>
      <c r="U152" s="26"/>
      <c r="V152" s="26"/>
      <c r="W152" s="26"/>
      <c r="X152" s="26"/>
      <c r="Y152" s="26"/>
      <c r="Z152" s="26"/>
    </row>
    <row r="153" spans="1:26" x14ac:dyDescent="0.2">
      <c r="A153" s="382"/>
      <c r="B153" s="340"/>
      <c r="C153" s="340"/>
      <c r="D153" s="340"/>
      <c r="E153" s="340"/>
      <c r="F153" s="26"/>
      <c r="G153" s="26"/>
      <c r="H153" s="26"/>
      <c r="I153" s="111" t="s">
        <v>218</v>
      </c>
      <c r="J153" s="26"/>
      <c r="K153" s="26"/>
      <c r="L153" s="26"/>
      <c r="M153" s="26"/>
      <c r="N153" s="26"/>
      <c r="O153" s="26"/>
      <c r="P153" s="26"/>
      <c r="Q153" s="26"/>
      <c r="R153" s="26"/>
      <c r="S153" s="26"/>
      <c r="T153" s="26"/>
      <c r="U153" s="26"/>
      <c r="V153" s="26"/>
      <c r="W153" s="26"/>
      <c r="X153" s="26"/>
      <c r="Y153" s="26"/>
      <c r="Z153" s="26"/>
    </row>
    <row r="154" spans="1:26" x14ac:dyDescent="0.2">
      <c r="A154" s="381"/>
      <c r="B154" s="340"/>
      <c r="C154" s="340"/>
      <c r="D154" s="340"/>
      <c r="E154" s="340"/>
      <c r="F154" s="26"/>
      <c r="G154" s="26"/>
      <c r="H154" s="26"/>
      <c r="I154" s="111" t="s">
        <v>219</v>
      </c>
      <c r="J154" s="26"/>
      <c r="K154" s="26"/>
      <c r="L154" s="26"/>
      <c r="M154" s="26"/>
      <c r="N154" s="26"/>
      <c r="O154" s="26"/>
      <c r="P154" s="26"/>
      <c r="Q154" s="26"/>
      <c r="R154" s="26"/>
      <c r="S154" s="26"/>
      <c r="T154" s="26"/>
      <c r="U154" s="26"/>
      <c r="V154" s="26"/>
      <c r="W154" s="26"/>
      <c r="X154" s="26"/>
      <c r="Y154" s="26"/>
      <c r="Z154" s="26"/>
    </row>
    <row r="155" spans="1:26" x14ac:dyDescent="0.2">
      <c r="A155" s="381"/>
      <c r="B155" s="340"/>
      <c r="C155" s="340"/>
      <c r="D155" s="340"/>
      <c r="E155" s="340"/>
      <c r="F155" s="26"/>
      <c r="G155" s="26"/>
      <c r="H155" s="26"/>
      <c r="I155" s="111" t="s">
        <v>220</v>
      </c>
      <c r="J155" s="26"/>
      <c r="K155" s="26"/>
      <c r="L155" s="26"/>
      <c r="M155" s="26"/>
      <c r="N155" s="26"/>
      <c r="O155" s="26"/>
      <c r="P155" s="26"/>
      <c r="Q155" s="26"/>
      <c r="R155" s="26"/>
      <c r="S155" s="26"/>
      <c r="T155" s="26"/>
      <c r="U155" s="26"/>
      <c r="V155" s="26"/>
      <c r="W155" s="26"/>
      <c r="X155" s="26"/>
      <c r="Y155" s="26"/>
      <c r="Z155" s="26"/>
    </row>
    <row r="156" spans="1:26" x14ac:dyDescent="0.2">
      <c r="A156" s="382"/>
      <c r="B156" s="340"/>
      <c r="C156" s="340"/>
      <c r="D156" s="340"/>
      <c r="E156" s="340"/>
      <c r="F156" s="26"/>
      <c r="G156" s="26"/>
      <c r="H156" s="26"/>
      <c r="I156" s="111" t="s">
        <v>221</v>
      </c>
      <c r="J156" s="26"/>
      <c r="K156" s="26"/>
      <c r="L156" s="26"/>
      <c r="M156" s="26"/>
      <c r="N156" s="26"/>
      <c r="O156" s="26"/>
      <c r="P156" s="26"/>
      <c r="Q156" s="26"/>
      <c r="R156" s="26"/>
      <c r="S156" s="26"/>
      <c r="T156" s="26"/>
      <c r="U156" s="26"/>
      <c r="V156" s="26"/>
      <c r="W156" s="26"/>
      <c r="X156" s="26"/>
      <c r="Y156" s="26"/>
      <c r="Z156" s="26"/>
    </row>
    <row r="157" spans="1:26" x14ac:dyDescent="0.2">
      <c r="A157" s="382"/>
      <c r="B157" s="340"/>
      <c r="C157" s="340"/>
      <c r="D157" s="340"/>
      <c r="E157" s="340"/>
      <c r="F157" s="26"/>
      <c r="G157" s="26"/>
      <c r="H157" s="26"/>
      <c r="I157" s="111" t="s">
        <v>222</v>
      </c>
      <c r="J157" s="26"/>
      <c r="K157" s="26"/>
      <c r="L157" s="26"/>
      <c r="M157" s="26"/>
      <c r="N157" s="26"/>
      <c r="O157" s="26"/>
      <c r="P157" s="26"/>
      <c r="Q157" s="26"/>
      <c r="R157" s="26"/>
      <c r="S157" s="26"/>
      <c r="T157" s="26"/>
      <c r="U157" s="26"/>
      <c r="V157" s="26"/>
      <c r="W157" s="26"/>
      <c r="X157" s="26"/>
      <c r="Y157" s="26"/>
      <c r="Z157" s="26"/>
    </row>
    <row r="158" spans="1:26" x14ac:dyDescent="0.2">
      <c r="A158" s="382"/>
      <c r="B158" s="340"/>
      <c r="C158" s="340"/>
      <c r="D158" s="340"/>
      <c r="E158" s="340"/>
      <c r="F158" s="31"/>
      <c r="G158" s="31"/>
      <c r="H158" s="26"/>
      <c r="I158" s="111"/>
      <c r="J158" s="26"/>
      <c r="K158" s="26"/>
      <c r="L158" s="26"/>
      <c r="M158" s="26"/>
      <c r="N158" s="26"/>
      <c r="O158" s="26"/>
      <c r="P158" s="26"/>
      <c r="Q158" s="26"/>
      <c r="R158" s="26"/>
      <c r="S158" s="26"/>
      <c r="T158" s="26"/>
      <c r="U158" s="26"/>
      <c r="V158" s="26"/>
      <c r="W158" s="26"/>
      <c r="X158" s="26"/>
      <c r="Y158" s="26"/>
      <c r="Z158" s="26"/>
    </row>
    <row r="159" spans="1:26" x14ac:dyDescent="0.2">
      <c r="A159" s="381"/>
      <c r="B159" s="340"/>
      <c r="C159" s="340"/>
      <c r="D159" s="340"/>
      <c r="E159" s="340"/>
      <c r="F159" s="31"/>
      <c r="G159" s="31"/>
      <c r="H159" s="26"/>
      <c r="I159" s="111"/>
      <c r="J159" s="26"/>
      <c r="K159" s="26"/>
      <c r="L159" s="26"/>
      <c r="M159" s="26"/>
      <c r="N159" s="26"/>
      <c r="O159" s="26"/>
      <c r="P159" s="26"/>
      <c r="Q159" s="26"/>
      <c r="R159" s="26"/>
      <c r="S159" s="26"/>
      <c r="T159" s="26"/>
      <c r="U159" s="26"/>
      <c r="V159" s="26"/>
      <c r="W159" s="26"/>
      <c r="X159" s="26"/>
      <c r="Y159" s="26"/>
      <c r="Z159" s="26"/>
    </row>
    <row r="160" spans="1:26" x14ac:dyDescent="0.2">
      <c r="A160" s="381"/>
      <c r="B160" s="340"/>
      <c r="C160" s="340"/>
      <c r="D160" s="340"/>
      <c r="E160" s="340"/>
      <c r="F160" s="31"/>
      <c r="G160" s="31"/>
      <c r="H160" s="26"/>
      <c r="I160" s="111"/>
      <c r="J160" s="26"/>
      <c r="K160" s="26"/>
      <c r="L160" s="26"/>
      <c r="M160" s="26"/>
      <c r="N160" s="26"/>
      <c r="O160" s="26"/>
      <c r="P160" s="26"/>
      <c r="Q160" s="26"/>
      <c r="R160" s="26"/>
      <c r="S160" s="26"/>
      <c r="T160" s="26"/>
      <c r="U160" s="26"/>
      <c r="V160" s="26"/>
      <c r="W160" s="26"/>
      <c r="X160" s="26"/>
      <c r="Y160" s="26"/>
      <c r="Z160" s="26"/>
    </row>
    <row r="161" spans="1:26" x14ac:dyDescent="0.2">
      <c r="A161" s="381"/>
      <c r="B161" s="340"/>
      <c r="C161" s="340"/>
      <c r="D161" s="340"/>
      <c r="E161" s="340"/>
      <c r="F161" s="32"/>
      <c r="G161" s="32"/>
      <c r="H161" s="26"/>
      <c r="I161" s="111" t="s">
        <v>154</v>
      </c>
      <c r="J161" s="26"/>
      <c r="K161" s="26"/>
      <c r="L161" s="26"/>
      <c r="M161" s="26"/>
      <c r="N161" s="26"/>
      <c r="O161" s="26"/>
      <c r="P161" s="26"/>
      <c r="Q161" s="26"/>
      <c r="R161" s="26"/>
      <c r="S161" s="26"/>
      <c r="T161" s="26"/>
      <c r="U161" s="26"/>
      <c r="V161" s="26"/>
      <c r="W161" s="26"/>
      <c r="X161" s="26"/>
      <c r="Y161" s="26"/>
      <c r="Z161" s="26"/>
    </row>
    <row r="162" spans="1:26" x14ac:dyDescent="0.2">
      <c r="A162" s="26"/>
      <c r="B162" s="30"/>
      <c r="C162" s="26"/>
      <c r="D162" s="26"/>
      <c r="E162" s="26"/>
      <c r="F162" s="32"/>
      <c r="G162" s="32"/>
      <c r="H162" s="26"/>
      <c r="I162" s="111" t="s">
        <v>157</v>
      </c>
      <c r="J162" s="26"/>
      <c r="K162" s="26"/>
      <c r="L162" s="26"/>
      <c r="M162" s="26"/>
      <c r="N162" s="26"/>
      <c r="O162" s="26"/>
      <c r="P162" s="26"/>
      <c r="Q162" s="26"/>
      <c r="R162" s="26"/>
      <c r="S162" s="26"/>
      <c r="T162" s="26"/>
      <c r="U162" s="26"/>
      <c r="V162" s="26"/>
      <c r="W162" s="26"/>
      <c r="X162" s="26"/>
      <c r="Y162" s="26"/>
      <c r="Z162" s="26"/>
    </row>
    <row r="163" spans="1:26" x14ac:dyDescent="0.2">
      <c r="A163" s="26"/>
      <c r="B163" s="30"/>
      <c r="C163" s="26"/>
      <c r="D163" s="26"/>
      <c r="E163" s="26"/>
      <c r="F163" s="26"/>
      <c r="G163" s="26"/>
      <c r="H163" s="26"/>
      <c r="I163" s="111" t="s">
        <v>223</v>
      </c>
      <c r="J163" s="26"/>
      <c r="K163" s="26"/>
      <c r="L163" s="26"/>
      <c r="M163" s="26"/>
      <c r="N163" s="26"/>
      <c r="O163" s="26"/>
      <c r="P163" s="26"/>
      <c r="Q163" s="26"/>
      <c r="R163" s="26"/>
      <c r="S163" s="26"/>
      <c r="T163" s="26"/>
      <c r="U163" s="26"/>
      <c r="V163" s="26"/>
      <c r="W163" s="26"/>
      <c r="X163" s="26"/>
      <c r="Y163" s="26"/>
      <c r="Z163" s="26"/>
    </row>
    <row r="164" spans="1:26" x14ac:dyDescent="0.2">
      <c r="A164" s="26"/>
      <c r="B164" s="30"/>
      <c r="C164" s="26"/>
      <c r="D164" s="26"/>
      <c r="E164" s="26"/>
      <c r="F164" s="26"/>
      <c r="G164" s="26"/>
      <c r="H164" s="26"/>
      <c r="I164" s="111" t="s">
        <v>224</v>
      </c>
      <c r="J164" s="26"/>
      <c r="K164" s="26"/>
      <c r="L164" s="26"/>
      <c r="M164" s="26"/>
      <c r="N164" s="26"/>
      <c r="O164" s="26"/>
      <c r="P164" s="26"/>
      <c r="Q164" s="26"/>
      <c r="R164" s="26"/>
      <c r="S164" s="26"/>
      <c r="T164" s="26"/>
      <c r="U164" s="26"/>
      <c r="V164" s="26"/>
      <c r="W164" s="26"/>
      <c r="X164" s="26"/>
      <c r="Y164" s="26"/>
      <c r="Z164" s="26"/>
    </row>
    <row r="165" spans="1:26" x14ac:dyDescent="0.2">
      <c r="A165" s="26"/>
      <c r="B165" s="30"/>
      <c r="C165" s="26"/>
      <c r="D165" s="26"/>
      <c r="E165" s="26"/>
      <c r="F165" s="26"/>
      <c r="G165" s="26"/>
      <c r="H165" s="26"/>
      <c r="I165" s="111"/>
      <c r="J165" s="26"/>
      <c r="K165" s="26"/>
      <c r="L165" s="26"/>
      <c r="M165" s="26"/>
      <c r="N165" s="26"/>
      <c r="O165" s="26"/>
      <c r="P165" s="26"/>
      <c r="Q165" s="26"/>
      <c r="R165" s="26"/>
      <c r="S165" s="26"/>
      <c r="T165" s="26"/>
      <c r="U165" s="26"/>
      <c r="V165" s="26"/>
      <c r="W165" s="26"/>
      <c r="X165" s="26"/>
      <c r="Y165" s="26"/>
      <c r="Z165" s="26"/>
    </row>
    <row r="166" spans="1:26" x14ac:dyDescent="0.2">
      <c r="A166" s="26"/>
      <c r="B166" s="30"/>
      <c r="C166" s="26"/>
      <c r="D166" s="26"/>
      <c r="E166" s="26"/>
      <c r="F166" s="26"/>
      <c r="G166" s="26"/>
      <c r="H166" s="26"/>
      <c r="I166" s="111"/>
      <c r="J166" s="26"/>
      <c r="K166" s="26"/>
      <c r="L166" s="26"/>
      <c r="M166" s="26"/>
      <c r="N166" s="26"/>
      <c r="O166" s="26"/>
      <c r="P166" s="26"/>
      <c r="Q166" s="26"/>
      <c r="R166" s="26"/>
      <c r="S166" s="26"/>
      <c r="T166" s="26"/>
      <c r="U166" s="26"/>
      <c r="V166" s="26"/>
      <c r="W166" s="26"/>
      <c r="X166" s="26"/>
      <c r="Y166" s="26"/>
      <c r="Z166" s="26"/>
    </row>
    <row r="167" spans="1:26" x14ac:dyDescent="0.2">
      <c r="A167" s="26"/>
      <c r="B167" s="30"/>
      <c r="C167" s="26"/>
      <c r="D167" s="26"/>
      <c r="E167" s="26"/>
      <c r="F167" s="26"/>
      <c r="G167" s="26"/>
      <c r="H167" s="26"/>
      <c r="I167" s="111"/>
      <c r="J167" s="26"/>
      <c r="K167" s="26"/>
      <c r="L167" s="26"/>
      <c r="M167" s="26"/>
      <c r="N167" s="26"/>
      <c r="O167" s="26"/>
      <c r="P167" s="26"/>
      <c r="Q167" s="26"/>
      <c r="R167" s="26"/>
      <c r="S167" s="26"/>
      <c r="T167" s="26"/>
      <c r="U167" s="26"/>
      <c r="V167" s="26"/>
      <c r="W167" s="26"/>
      <c r="X167" s="26"/>
      <c r="Y167" s="26"/>
      <c r="Z167" s="26"/>
    </row>
    <row r="168" spans="1:26" x14ac:dyDescent="0.2">
      <c r="A168" s="26"/>
      <c r="B168" s="30"/>
      <c r="C168" s="26"/>
      <c r="D168" s="26"/>
      <c r="E168" s="26"/>
      <c r="F168" s="26"/>
      <c r="G168" s="26"/>
      <c r="H168" s="26"/>
      <c r="I168" s="111"/>
      <c r="J168" s="26"/>
      <c r="K168" s="26"/>
      <c r="L168" s="26"/>
      <c r="M168" s="26"/>
      <c r="N168" s="26"/>
      <c r="O168" s="26"/>
      <c r="P168" s="26"/>
      <c r="Q168" s="26"/>
      <c r="R168" s="26"/>
      <c r="S168" s="26"/>
      <c r="T168" s="26"/>
      <c r="U168" s="26"/>
      <c r="V168" s="26"/>
      <c r="W168" s="26"/>
      <c r="X168" s="26"/>
      <c r="Y168" s="26"/>
      <c r="Z168" s="26"/>
    </row>
    <row r="169" spans="1:26" x14ac:dyDescent="0.2">
      <c r="A169" s="26"/>
      <c r="B169" s="30"/>
      <c r="C169" s="26"/>
      <c r="D169" s="26"/>
      <c r="E169" s="26"/>
      <c r="F169" s="26"/>
      <c r="G169" s="26"/>
      <c r="H169" s="26"/>
      <c r="I169" s="111"/>
      <c r="J169" s="26"/>
      <c r="K169" s="26"/>
      <c r="L169" s="26"/>
      <c r="M169" s="26"/>
      <c r="N169" s="26"/>
      <c r="O169" s="26"/>
      <c r="P169" s="26"/>
      <c r="Q169" s="26"/>
      <c r="R169" s="26"/>
      <c r="S169" s="26"/>
      <c r="T169" s="26"/>
      <c r="U169" s="26"/>
      <c r="V169" s="26"/>
      <c r="W169" s="26"/>
      <c r="X169" s="26"/>
      <c r="Y169" s="26"/>
      <c r="Z169" s="26"/>
    </row>
    <row r="170" spans="1:26" x14ac:dyDescent="0.2">
      <c r="A170" s="26"/>
      <c r="B170" s="30"/>
      <c r="C170" s="26"/>
      <c r="D170" s="26"/>
      <c r="E170" s="26"/>
      <c r="F170" s="26"/>
      <c r="G170" s="26"/>
      <c r="H170" s="26"/>
      <c r="I170" s="111"/>
      <c r="J170" s="26"/>
      <c r="K170" s="26"/>
      <c r="L170" s="26"/>
      <c r="M170" s="26"/>
      <c r="N170" s="26"/>
      <c r="O170" s="26"/>
      <c r="P170" s="26"/>
      <c r="Q170" s="26"/>
      <c r="R170" s="26"/>
      <c r="S170" s="26"/>
      <c r="T170" s="26"/>
      <c r="U170" s="26"/>
      <c r="V170" s="26"/>
      <c r="W170" s="26"/>
      <c r="X170" s="26"/>
      <c r="Y170" s="26"/>
      <c r="Z170" s="26"/>
    </row>
    <row r="171" spans="1:26" x14ac:dyDescent="0.2">
      <c r="A171" s="26"/>
      <c r="B171" s="30"/>
      <c r="C171" s="26"/>
      <c r="D171" s="26"/>
      <c r="E171" s="26"/>
      <c r="F171" s="26"/>
      <c r="G171" s="26"/>
      <c r="H171" s="26"/>
      <c r="I171" s="111"/>
      <c r="J171" s="26"/>
      <c r="K171" s="26"/>
      <c r="L171" s="26"/>
      <c r="M171" s="26"/>
      <c r="N171" s="26"/>
      <c r="O171" s="26"/>
      <c r="P171" s="26"/>
      <c r="Q171" s="26"/>
      <c r="R171" s="26"/>
      <c r="S171" s="26"/>
      <c r="T171" s="26"/>
      <c r="U171" s="26"/>
      <c r="V171" s="26"/>
      <c r="W171" s="26"/>
      <c r="X171" s="26"/>
      <c r="Y171" s="26"/>
      <c r="Z171" s="26"/>
    </row>
    <row r="172" spans="1:26" x14ac:dyDescent="0.2">
      <c r="A172" s="26"/>
      <c r="B172" s="30"/>
      <c r="C172" s="26"/>
      <c r="D172" s="26"/>
      <c r="E172" s="26"/>
      <c r="F172" s="26"/>
      <c r="G172" s="26"/>
      <c r="H172" s="26"/>
      <c r="I172" s="111"/>
      <c r="J172" s="26"/>
      <c r="K172" s="26"/>
      <c r="L172" s="26"/>
      <c r="M172" s="26"/>
      <c r="N172" s="26"/>
      <c r="O172" s="26"/>
      <c r="P172" s="26"/>
      <c r="Q172" s="26"/>
      <c r="R172" s="26"/>
      <c r="S172" s="26"/>
      <c r="T172" s="26"/>
      <c r="U172" s="26"/>
      <c r="V172" s="26"/>
      <c r="W172" s="26"/>
      <c r="X172" s="26"/>
      <c r="Y172" s="26"/>
      <c r="Z172" s="26"/>
    </row>
    <row r="173" spans="1:26" x14ac:dyDescent="0.2">
      <c r="A173" s="26"/>
      <c r="B173" s="30"/>
      <c r="C173" s="26"/>
      <c r="D173" s="26"/>
      <c r="E173" s="26"/>
      <c r="F173" s="26"/>
      <c r="G173" s="26"/>
      <c r="H173" s="26"/>
      <c r="I173" s="111"/>
      <c r="J173" s="26"/>
      <c r="K173" s="26"/>
      <c r="L173" s="26"/>
      <c r="M173" s="26"/>
      <c r="N173" s="26"/>
      <c r="O173" s="26"/>
      <c r="P173" s="26"/>
      <c r="Q173" s="26"/>
      <c r="R173" s="26"/>
      <c r="S173" s="26"/>
      <c r="T173" s="26"/>
      <c r="U173" s="26"/>
      <c r="V173" s="26"/>
      <c r="W173" s="26"/>
      <c r="X173" s="26"/>
      <c r="Y173" s="26"/>
      <c r="Z173" s="26"/>
    </row>
    <row r="174" spans="1:26" x14ac:dyDescent="0.2">
      <c r="A174" s="26"/>
      <c r="B174" s="30"/>
      <c r="C174" s="26"/>
      <c r="D174" s="26"/>
      <c r="E174" s="26"/>
      <c r="F174" s="26"/>
      <c r="G174" s="26"/>
      <c r="H174" s="26"/>
      <c r="I174" s="111"/>
      <c r="J174" s="26"/>
      <c r="K174" s="26"/>
      <c r="L174" s="26"/>
      <c r="M174" s="26"/>
      <c r="N174" s="26"/>
      <c r="O174" s="26"/>
      <c r="P174" s="26"/>
      <c r="Q174" s="26"/>
      <c r="R174" s="26"/>
      <c r="S174" s="26"/>
      <c r="T174" s="26"/>
      <c r="U174" s="26"/>
      <c r="V174" s="26"/>
      <c r="W174" s="26"/>
      <c r="X174" s="26"/>
      <c r="Y174" s="26"/>
      <c r="Z174" s="26"/>
    </row>
    <row r="175" spans="1:26" x14ac:dyDescent="0.2">
      <c r="A175" s="26"/>
      <c r="B175" s="30"/>
      <c r="C175" s="26"/>
      <c r="D175" s="26"/>
      <c r="E175" s="26"/>
      <c r="F175" s="26"/>
      <c r="G175" s="26"/>
      <c r="H175" s="26"/>
      <c r="I175" s="111"/>
      <c r="J175" s="26"/>
      <c r="K175" s="26"/>
      <c r="L175" s="26"/>
      <c r="M175" s="26"/>
      <c r="N175" s="26"/>
      <c r="O175" s="26"/>
      <c r="P175" s="26"/>
      <c r="Q175" s="26"/>
      <c r="R175" s="26"/>
      <c r="S175" s="26"/>
      <c r="T175" s="26"/>
      <c r="U175" s="26"/>
      <c r="V175" s="26"/>
      <c r="W175" s="26"/>
      <c r="X175" s="26"/>
      <c r="Y175" s="26"/>
      <c r="Z175" s="26"/>
    </row>
    <row r="176" spans="1:26" x14ac:dyDescent="0.2">
      <c r="A176" s="26"/>
      <c r="B176" s="30"/>
      <c r="C176" s="26"/>
      <c r="D176" s="26"/>
      <c r="E176" s="26"/>
      <c r="F176" s="26"/>
      <c r="G176" s="26"/>
      <c r="H176" s="26"/>
      <c r="I176" s="111"/>
      <c r="J176" s="26"/>
      <c r="K176" s="26"/>
      <c r="L176" s="26"/>
      <c r="M176" s="26"/>
      <c r="N176" s="26"/>
      <c r="O176" s="26"/>
      <c r="P176" s="26"/>
      <c r="Q176" s="26"/>
      <c r="R176" s="26"/>
      <c r="S176" s="26"/>
      <c r="T176" s="26"/>
      <c r="U176" s="26"/>
      <c r="V176" s="26"/>
      <c r="W176" s="26"/>
      <c r="X176" s="26"/>
      <c r="Y176" s="26"/>
      <c r="Z176" s="26"/>
    </row>
    <row r="177" spans="1:26" x14ac:dyDescent="0.2">
      <c r="A177" s="26"/>
      <c r="B177" s="30"/>
      <c r="C177" s="26"/>
      <c r="D177" s="26"/>
      <c r="E177" s="26"/>
      <c r="F177" s="26"/>
      <c r="G177" s="26"/>
      <c r="H177" s="26"/>
      <c r="I177" s="111"/>
      <c r="J177" s="26"/>
      <c r="K177" s="26"/>
      <c r="L177" s="26"/>
      <c r="M177" s="26"/>
      <c r="N177" s="26"/>
      <c r="O177" s="26"/>
      <c r="P177" s="26"/>
      <c r="Q177" s="26"/>
      <c r="R177" s="26"/>
      <c r="S177" s="26"/>
      <c r="T177" s="26"/>
      <c r="U177" s="26"/>
      <c r="V177" s="26"/>
      <c r="W177" s="26"/>
      <c r="X177" s="26"/>
      <c r="Y177" s="26"/>
      <c r="Z177" s="26"/>
    </row>
    <row r="178" spans="1:26" x14ac:dyDescent="0.2">
      <c r="A178" s="26"/>
      <c r="B178" s="30"/>
      <c r="C178" s="26"/>
      <c r="D178" s="26"/>
      <c r="E178" s="26"/>
      <c r="F178" s="26"/>
      <c r="G178" s="26"/>
      <c r="H178" s="26"/>
      <c r="I178" s="111"/>
      <c r="J178" s="26"/>
      <c r="K178" s="26"/>
      <c r="L178" s="26"/>
      <c r="M178" s="26"/>
      <c r="N178" s="26"/>
      <c r="O178" s="26"/>
      <c r="P178" s="26"/>
      <c r="Q178" s="26"/>
      <c r="R178" s="26"/>
      <c r="S178" s="26"/>
      <c r="T178" s="26"/>
      <c r="U178" s="26"/>
      <c r="V178" s="26"/>
      <c r="W178" s="26"/>
      <c r="X178" s="26"/>
      <c r="Y178" s="26"/>
      <c r="Z178" s="26"/>
    </row>
    <row r="179" spans="1:26" x14ac:dyDescent="0.2">
      <c r="A179" s="26"/>
      <c r="B179" s="30"/>
      <c r="C179" s="26"/>
      <c r="D179" s="26"/>
      <c r="E179" s="26"/>
      <c r="F179" s="26"/>
      <c r="G179" s="26"/>
      <c r="H179" s="26"/>
      <c r="I179" s="111"/>
      <c r="J179" s="26"/>
      <c r="K179" s="26"/>
      <c r="L179" s="26"/>
      <c r="M179" s="26"/>
      <c r="N179" s="26"/>
      <c r="O179" s="26"/>
      <c r="P179" s="26"/>
      <c r="Q179" s="26"/>
      <c r="R179" s="26"/>
      <c r="S179" s="26"/>
      <c r="T179" s="26"/>
      <c r="U179" s="26"/>
      <c r="V179" s="26"/>
      <c r="W179" s="26"/>
      <c r="X179" s="26"/>
      <c r="Y179" s="26"/>
      <c r="Z179" s="26"/>
    </row>
    <row r="180" spans="1:26" x14ac:dyDescent="0.2">
      <c r="A180" s="26"/>
      <c r="B180" s="30"/>
      <c r="C180" s="26"/>
      <c r="D180" s="26"/>
      <c r="E180" s="26"/>
      <c r="F180" s="26"/>
      <c r="G180" s="26"/>
      <c r="H180" s="26"/>
      <c r="I180" s="111"/>
      <c r="J180" s="26"/>
      <c r="K180" s="26"/>
      <c r="L180" s="26"/>
      <c r="M180" s="26"/>
      <c r="N180" s="26"/>
      <c r="O180" s="26"/>
      <c r="P180" s="26"/>
      <c r="Q180" s="26"/>
      <c r="R180" s="26"/>
      <c r="S180" s="26"/>
      <c r="T180" s="26"/>
      <c r="U180" s="26"/>
      <c r="V180" s="26"/>
      <c r="W180" s="26"/>
      <c r="X180" s="26"/>
      <c r="Y180" s="26"/>
      <c r="Z180" s="26"/>
    </row>
    <row r="181" spans="1:26" x14ac:dyDescent="0.2">
      <c r="A181" s="26"/>
      <c r="B181" s="30"/>
      <c r="C181" s="26"/>
      <c r="D181" s="26"/>
      <c r="E181" s="26"/>
      <c r="F181" s="26"/>
      <c r="G181" s="26"/>
      <c r="H181" s="26"/>
      <c r="I181" s="111"/>
      <c r="J181" s="26"/>
      <c r="K181" s="26"/>
      <c r="L181" s="26"/>
      <c r="M181" s="26"/>
      <c r="N181" s="26"/>
      <c r="O181" s="26"/>
      <c r="P181" s="26"/>
      <c r="Q181" s="26"/>
      <c r="R181" s="26"/>
      <c r="S181" s="26"/>
      <c r="T181" s="26"/>
      <c r="U181" s="26"/>
      <c r="V181" s="26"/>
      <c r="W181" s="26"/>
      <c r="X181" s="26"/>
      <c r="Y181" s="26"/>
      <c r="Z181" s="26"/>
    </row>
    <row r="182" spans="1:26" x14ac:dyDescent="0.2">
      <c r="A182" s="26"/>
      <c r="B182" s="30"/>
      <c r="C182" s="26"/>
      <c r="D182" s="26"/>
      <c r="E182" s="26"/>
      <c r="F182" s="26"/>
      <c r="G182" s="26"/>
      <c r="H182" s="26"/>
      <c r="I182" s="111"/>
      <c r="J182" s="26"/>
      <c r="K182" s="26"/>
      <c r="L182" s="26"/>
      <c r="M182" s="26"/>
      <c r="N182" s="26"/>
      <c r="O182" s="26"/>
      <c r="P182" s="26"/>
      <c r="Q182" s="26"/>
      <c r="R182" s="26"/>
      <c r="S182" s="26"/>
      <c r="T182" s="26"/>
      <c r="U182" s="26"/>
      <c r="V182" s="26"/>
      <c r="W182" s="26"/>
      <c r="X182" s="26"/>
      <c r="Y182" s="26"/>
      <c r="Z182" s="26"/>
    </row>
    <row r="183" spans="1:26" x14ac:dyDescent="0.2">
      <c r="A183" s="26"/>
      <c r="B183" s="30"/>
      <c r="C183" s="26"/>
      <c r="D183" s="26"/>
      <c r="E183" s="26"/>
      <c r="F183" s="26"/>
      <c r="G183" s="26"/>
      <c r="H183" s="26"/>
      <c r="I183" s="111"/>
      <c r="J183" s="26"/>
      <c r="K183" s="26"/>
      <c r="L183" s="26"/>
      <c r="M183" s="26"/>
      <c r="N183" s="26"/>
      <c r="O183" s="26"/>
      <c r="P183" s="26"/>
      <c r="Q183" s="26"/>
      <c r="R183" s="26"/>
      <c r="S183" s="26"/>
      <c r="T183" s="26"/>
      <c r="U183" s="26"/>
      <c r="V183" s="26"/>
      <c r="W183" s="26"/>
      <c r="X183" s="26"/>
      <c r="Y183" s="26"/>
      <c r="Z183" s="26"/>
    </row>
    <row r="184" spans="1:26" x14ac:dyDescent="0.2">
      <c r="A184" s="26"/>
      <c r="B184" s="30"/>
      <c r="C184" s="26"/>
      <c r="D184" s="26"/>
      <c r="E184" s="26"/>
      <c r="F184" s="26"/>
      <c r="G184" s="26"/>
      <c r="H184" s="26"/>
      <c r="I184" s="111"/>
      <c r="J184" s="26"/>
      <c r="K184" s="26"/>
      <c r="L184" s="26"/>
      <c r="M184" s="26"/>
      <c r="N184" s="26"/>
      <c r="O184" s="26"/>
      <c r="P184" s="26"/>
      <c r="Q184" s="26"/>
      <c r="R184" s="26"/>
      <c r="S184" s="26"/>
      <c r="T184" s="26"/>
      <c r="U184" s="26"/>
      <c r="V184" s="26"/>
      <c r="W184" s="26"/>
      <c r="X184" s="26"/>
      <c r="Y184" s="26"/>
      <c r="Z184" s="26"/>
    </row>
    <row r="185" spans="1:26" x14ac:dyDescent="0.2">
      <c r="A185" s="26"/>
      <c r="B185" s="30"/>
      <c r="C185" s="26"/>
      <c r="D185" s="26"/>
      <c r="E185" s="26"/>
      <c r="F185" s="26"/>
      <c r="G185" s="26"/>
      <c r="H185" s="26"/>
      <c r="I185" s="111"/>
      <c r="J185" s="26"/>
      <c r="K185" s="26"/>
      <c r="L185" s="26"/>
      <c r="M185" s="26"/>
      <c r="N185" s="26"/>
      <c r="O185" s="26"/>
      <c r="P185" s="26"/>
      <c r="Q185" s="26"/>
      <c r="R185" s="26"/>
      <c r="S185" s="26"/>
      <c r="T185" s="26"/>
      <c r="U185" s="26"/>
      <c r="V185" s="26"/>
      <c r="W185" s="26"/>
      <c r="X185" s="26"/>
      <c r="Y185" s="26"/>
      <c r="Z185" s="26"/>
    </row>
    <row r="186" spans="1:26" x14ac:dyDescent="0.2">
      <c r="A186" s="26"/>
      <c r="B186" s="30"/>
      <c r="C186" s="26"/>
      <c r="D186" s="26"/>
      <c r="E186" s="26"/>
      <c r="F186" s="26"/>
      <c r="G186" s="26"/>
      <c r="H186" s="26"/>
      <c r="I186" s="111"/>
      <c r="J186" s="26"/>
      <c r="K186" s="26"/>
      <c r="L186" s="26"/>
      <c r="M186" s="26"/>
      <c r="N186" s="26"/>
      <c r="O186" s="26"/>
      <c r="P186" s="26"/>
      <c r="Q186" s="26"/>
      <c r="R186" s="26"/>
      <c r="S186" s="26"/>
      <c r="T186" s="26"/>
      <c r="U186" s="26"/>
      <c r="V186" s="26"/>
      <c r="W186" s="26"/>
      <c r="X186" s="26"/>
      <c r="Y186" s="26"/>
      <c r="Z186" s="26"/>
    </row>
    <row r="187" spans="1:26" x14ac:dyDescent="0.2">
      <c r="A187" s="26"/>
      <c r="B187" s="30"/>
      <c r="C187" s="26"/>
      <c r="D187" s="26"/>
      <c r="E187" s="26"/>
      <c r="F187" s="26"/>
      <c r="G187" s="26"/>
      <c r="H187" s="26"/>
      <c r="I187" s="111"/>
      <c r="J187" s="26"/>
      <c r="K187" s="26"/>
      <c r="L187" s="26"/>
      <c r="M187" s="26"/>
      <c r="N187" s="26"/>
      <c r="O187" s="26"/>
      <c r="P187" s="26"/>
      <c r="Q187" s="26"/>
      <c r="R187" s="26"/>
      <c r="S187" s="26"/>
      <c r="T187" s="26"/>
      <c r="U187" s="26"/>
      <c r="V187" s="26"/>
      <c r="W187" s="26"/>
      <c r="X187" s="26"/>
      <c r="Y187" s="26"/>
      <c r="Z187" s="26"/>
    </row>
    <row r="188" spans="1:26" x14ac:dyDescent="0.2">
      <c r="A188" s="26"/>
      <c r="B188" s="30"/>
      <c r="C188" s="26"/>
      <c r="D188" s="26"/>
      <c r="E188" s="26"/>
      <c r="F188" s="26"/>
      <c r="G188" s="26"/>
      <c r="H188" s="26"/>
      <c r="I188" s="111"/>
      <c r="J188" s="26"/>
      <c r="K188" s="26"/>
      <c r="L188" s="26"/>
      <c r="M188" s="26"/>
      <c r="N188" s="26"/>
      <c r="O188" s="26"/>
      <c r="P188" s="26"/>
      <c r="Q188" s="26"/>
      <c r="R188" s="26"/>
      <c r="S188" s="26"/>
      <c r="T188" s="26"/>
      <c r="U188" s="26"/>
      <c r="V188" s="26"/>
      <c r="W188" s="26"/>
      <c r="X188" s="26"/>
      <c r="Y188" s="26"/>
      <c r="Z188" s="26"/>
    </row>
    <row r="189" spans="1:26" x14ac:dyDescent="0.2">
      <c r="A189" s="26"/>
      <c r="B189" s="30"/>
      <c r="C189" s="26"/>
      <c r="D189" s="26"/>
      <c r="E189" s="26"/>
      <c r="F189" s="26"/>
      <c r="G189" s="26"/>
      <c r="H189" s="26"/>
      <c r="I189" s="111"/>
      <c r="J189" s="26"/>
      <c r="K189" s="26"/>
      <c r="L189" s="26"/>
      <c r="M189" s="26"/>
      <c r="N189" s="26"/>
      <c r="O189" s="26"/>
      <c r="P189" s="26"/>
      <c r="Q189" s="26"/>
      <c r="R189" s="26"/>
      <c r="S189" s="26"/>
      <c r="T189" s="26"/>
      <c r="U189" s="26"/>
      <c r="V189" s="26"/>
      <c r="W189" s="26"/>
      <c r="X189" s="26"/>
      <c r="Y189" s="26"/>
      <c r="Z189" s="26"/>
    </row>
    <row r="190" spans="1:26" x14ac:dyDescent="0.2">
      <c r="A190" s="26"/>
      <c r="B190" s="30"/>
      <c r="C190" s="26"/>
      <c r="D190" s="26"/>
      <c r="E190" s="26"/>
      <c r="F190" s="26"/>
      <c r="G190" s="26"/>
      <c r="H190" s="26"/>
      <c r="I190" s="111"/>
      <c r="J190" s="26"/>
      <c r="K190" s="26"/>
      <c r="L190" s="26"/>
      <c r="M190" s="26"/>
      <c r="N190" s="26"/>
      <c r="O190" s="26"/>
      <c r="P190" s="26"/>
      <c r="Q190" s="26"/>
      <c r="R190" s="26"/>
      <c r="S190" s="26"/>
      <c r="T190" s="26"/>
      <c r="U190" s="26"/>
      <c r="V190" s="26"/>
      <c r="W190" s="26"/>
      <c r="X190" s="26"/>
      <c r="Y190" s="26"/>
      <c r="Z190" s="26"/>
    </row>
    <row r="191" spans="1:26" x14ac:dyDescent="0.2">
      <c r="A191" s="26"/>
      <c r="B191" s="30"/>
      <c r="C191" s="26"/>
      <c r="D191" s="26"/>
      <c r="E191" s="26"/>
      <c r="F191" s="26"/>
      <c r="G191" s="26"/>
      <c r="H191" s="26"/>
      <c r="I191" s="111"/>
      <c r="J191" s="26"/>
      <c r="K191" s="26"/>
      <c r="L191" s="26"/>
      <c r="M191" s="26"/>
      <c r="N191" s="26"/>
      <c r="O191" s="26"/>
      <c r="P191" s="26"/>
      <c r="Q191" s="26"/>
      <c r="R191" s="26"/>
      <c r="S191" s="26"/>
      <c r="T191" s="26"/>
      <c r="U191" s="26"/>
      <c r="V191" s="26"/>
      <c r="W191" s="26"/>
      <c r="X191" s="26"/>
      <c r="Y191" s="26"/>
      <c r="Z191" s="26"/>
    </row>
    <row r="192" spans="1:26" x14ac:dyDescent="0.2">
      <c r="A192" s="26"/>
      <c r="B192" s="30"/>
      <c r="C192" s="26"/>
      <c r="D192" s="26"/>
      <c r="E192" s="26"/>
      <c r="F192" s="26"/>
      <c r="G192" s="26"/>
      <c r="H192" s="26"/>
      <c r="I192" s="111"/>
      <c r="J192" s="26"/>
      <c r="K192" s="26"/>
      <c r="L192" s="26"/>
      <c r="M192" s="26"/>
      <c r="N192" s="26"/>
      <c r="O192" s="26"/>
      <c r="P192" s="26"/>
      <c r="Q192" s="26"/>
      <c r="R192" s="26"/>
      <c r="S192" s="26"/>
      <c r="T192" s="26"/>
      <c r="U192" s="26"/>
      <c r="V192" s="26"/>
      <c r="W192" s="26"/>
      <c r="X192" s="26"/>
      <c r="Y192" s="26"/>
      <c r="Z192" s="26"/>
    </row>
    <row r="193" spans="1:26" x14ac:dyDescent="0.2">
      <c r="A193" s="26"/>
      <c r="B193" s="30"/>
      <c r="C193" s="26"/>
      <c r="D193" s="26"/>
      <c r="E193" s="26"/>
      <c r="F193" s="26"/>
      <c r="G193" s="26"/>
      <c r="H193" s="26"/>
      <c r="I193" s="111"/>
      <c r="J193" s="26"/>
      <c r="K193" s="26"/>
      <c r="L193" s="26"/>
      <c r="M193" s="26"/>
      <c r="N193" s="26"/>
      <c r="O193" s="26"/>
      <c r="P193" s="26"/>
      <c r="Q193" s="26"/>
      <c r="R193" s="26"/>
      <c r="S193" s="26"/>
      <c r="T193" s="26"/>
      <c r="U193" s="26"/>
      <c r="V193" s="26"/>
      <c r="W193" s="26"/>
      <c r="X193" s="26"/>
      <c r="Y193" s="26"/>
      <c r="Z193" s="26"/>
    </row>
    <row r="194" spans="1:26" x14ac:dyDescent="0.2">
      <c r="A194" s="26"/>
      <c r="B194" s="30"/>
      <c r="C194" s="26"/>
      <c r="D194" s="26"/>
      <c r="E194" s="26"/>
      <c r="F194" s="26"/>
      <c r="G194" s="26"/>
      <c r="H194" s="26"/>
      <c r="I194" s="111"/>
      <c r="J194" s="26"/>
      <c r="K194" s="26"/>
      <c r="L194" s="26"/>
      <c r="M194" s="26"/>
      <c r="N194" s="26"/>
      <c r="O194" s="26"/>
      <c r="P194" s="26"/>
      <c r="Q194" s="26"/>
      <c r="R194" s="26"/>
      <c r="S194" s="26"/>
      <c r="T194" s="26"/>
      <c r="U194" s="26"/>
      <c r="V194" s="26"/>
      <c r="W194" s="26"/>
      <c r="X194" s="26"/>
      <c r="Y194" s="26"/>
      <c r="Z194" s="26"/>
    </row>
    <row r="195" spans="1:26" x14ac:dyDescent="0.2">
      <c r="A195" s="26"/>
      <c r="B195" s="30"/>
      <c r="C195" s="26"/>
      <c r="D195" s="26"/>
      <c r="E195" s="26"/>
      <c r="F195" s="26"/>
      <c r="G195" s="26"/>
      <c r="H195" s="26"/>
      <c r="I195" s="111"/>
      <c r="J195" s="26"/>
      <c r="K195" s="26"/>
      <c r="L195" s="26"/>
      <c r="M195" s="26"/>
      <c r="N195" s="26"/>
      <c r="O195" s="26"/>
      <c r="P195" s="26"/>
      <c r="Q195" s="26"/>
      <c r="R195" s="26"/>
      <c r="S195" s="26"/>
      <c r="T195" s="26"/>
      <c r="U195" s="26"/>
      <c r="V195" s="26"/>
      <c r="W195" s="26"/>
      <c r="X195" s="26"/>
      <c r="Y195" s="26"/>
      <c r="Z195" s="26"/>
    </row>
    <row r="196" spans="1:26" x14ac:dyDescent="0.2">
      <c r="A196" s="26"/>
      <c r="B196" s="30"/>
      <c r="C196" s="26"/>
      <c r="D196" s="26"/>
      <c r="E196" s="26"/>
      <c r="F196" s="26"/>
      <c r="G196" s="26"/>
      <c r="H196" s="26"/>
      <c r="I196" s="116"/>
      <c r="J196" s="26"/>
      <c r="K196" s="26"/>
      <c r="L196" s="26"/>
      <c r="M196" s="26"/>
      <c r="N196" s="26"/>
      <c r="O196" s="26"/>
      <c r="P196" s="26"/>
      <c r="Q196" s="26"/>
      <c r="R196" s="26"/>
      <c r="S196" s="26"/>
      <c r="T196" s="26"/>
      <c r="U196" s="26"/>
      <c r="V196" s="26"/>
      <c r="W196" s="26"/>
      <c r="X196" s="26"/>
      <c r="Y196" s="26"/>
      <c r="Z196" s="26"/>
    </row>
    <row r="197" spans="1:26" x14ac:dyDescent="0.2">
      <c r="A197" s="26"/>
      <c r="B197" s="30"/>
      <c r="C197" s="26"/>
      <c r="D197" s="26"/>
      <c r="E197" s="26"/>
      <c r="F197" s="26"/>
      <c r="G197" s="26"/>
      <c r="H197" s="26"/>
      <c r="I197" s="111"/>
      <c r="J197" s="26"/>
      <c r="K197" s="26"/>
      <c r="L197" s="26"/>
      <c r="M197" s="26"/>
      <c r="N197" s="26"/>
      <c r="O197" s="26"/>
      <c r="P197" s="26"/>
      <c r="Q197" s="26"/>
      <c r="R197" s="26"/>
      <c r="S197" s="26"/>
      <c r="T197" s="26"/>
      <c r="U197" s="26"/>
      <c r="V197" s="26"/>
      <c r="W197" s="26"/>
      <c r="X197" s="26"/>
      <c r="Y197" s="26"/>
      <c r="Z197" s="26"/>
    </row>
    <row r="198" spans="1:26" x14ac:dyDescent="0.2">
      <c r="A198" s="26"/>
      <c r="B198" s="30"/>
      <c r="C198" s="26"/>
      <c r="D198" s="26"/>
      <c r="E198" s="26"/>
      <c r="F198" s="26"/>
      <c r="G198" s="26"/>
      <c r="H198" s="26"/>
      <c r="I198" s="115" t="s">
        <v>225</v>
      </c>
      <c r="J198" s="26"/>
      <c r="K198" s="26"/>
      <c r="L198" s="26"/>
      <c r="M198" s="26"/>
      <c r="N198" s="26"/>
      <c r="O198" s="26"/>
      <c r="P198" s="26"/>
      <c r="Q198" s="26"/>
      <c r="R198" s="26"/>
      <c r="S198" s="26"/>
      <c r="T198" s="26"/>
      <c r="U198" s="26"/>
      <c r="V198" s="26"/>
      <c r="W198" s="26"/>
      <c r="X198" s="26"/>
      <c r="Y198" s="26"/>
      <c r="Z198" s="26"/>
    </row>
    <row r="199" spans="1:26" x14ac:dyDescent="0.2">
      <c r="A199" s="26"/>
      <c r="B199" s="30"/>
      <c r="C199" s="26"/>
      <c r="D199" s="26"/>
      <c r="E199" s="26"/>
      <c r="F199" s="26"/>
      <c r="G199" s="26"/>
      <c r="H199" s="26"/>
      <c r="I199" s="111" t="s">
        <v>226</v>
      </c>
      <c r="J199" s="26"/>
      <c r="K199" s="26"/>
      <c r="L199" s="26"/>
      <c r="M199" s="26"/>
      <c r="N199" s="26"/>
      <c r="O199" s="26"/>
      <c r="P199" s="26"/>
      <c r="Q199" s="26"/>
      <c r="R199" s="26"/>
      <c r="S199" s="26"/>
      <c r="T199" s="26"/>
      <c r="U199" s="26"/>
      <c r="V199" s="26"/>
      <c r="W199" s="26"/>
      <c r="X199" s="26"/>
      <c r="Y199" s="26"/>
      <c r="Z199" s="26"/>
    </row>
    <row r="200" spans="1:26" x14ac:dyDescent="0.2">
      <c r="A200" s="26"/>
      <c r="B200" s="30"/>
      <c r="C200" s="26"/>
      <c r="D200" s="26"/>
      <c r="E200" s="26"/>
      <c r="F200" s="26"/>
      <c r="G200" s="26"/>
      <c r="H200" s="26"/>
      <c r="I200" s="111" t="s">
        <v>227</v>
      </c>
      <c r="J200" s="26"/>
      <c r="K200" s="26"/>
      <c r="L200" s="26"/>
      <c r="M200" s="26"/>
      <c r="N200" s="26"/>
      <c r="O200" s="26"/>
      <c r="P200" s="26"/>
      <c r="Q200" s="26"/>
      <c r="R200" s="26"/>
      <c r="S200" s="26"/>
      <c r="T200" s="26"/>
      <c r="U200" s="26"/>
      <c r="V200" s="26"/>
      <c r="W200" s="26"/>
      <c r="X200" s="26"/>
      <c r="Y200" s="26"/>
      <c r="Z200" s="26"/>
    </row>
    <row r="201" spans="1:26" x14ac:dyDescent="0.2">
      <c r="A201" s="26"/>
      <c r="B201" s="30"/>
      <c r="C201" s="26"/>
      <c r="D201" s="26"/>
      <c r="E201" s="26"/>
      <c r="F201" s="26"/>
      <c r="G201" s="26"/>
      <c r="H201" s="26"/>
      <c r="I201" s="111" t="s">
        <v>228</v>
      </c>
      <c r="J201" s="26"/>
      <c r="K201" s="26"/>
      <c r="L201" s="26"/>
      <c r="M201" s="26"/>
      <c r="N201" s="26"/>
      <c r="O201" s="26"/>
      <c r="P201" s="26"/>
      <c r="Q201" s="26"/>
      <c r="R201" s="26"/>
      <c r="S201" s="26"/>
      <c r="T201" s="26"/>
      <c r="U201" s="26"/>
      <c r="V201" s="26"/>
      <c r="W201" s="26"/>
      <c r="X201" s="26"/>
      <c r="Y201" s="26"/>
      <c r="Z201" s="26"/>
    </row>
    <row r="202" spans="1:26" x14ac:dyDescent="0.2">
      <c r="A202" s="26"/>
      <c r="B202" s="30"/>
      <c r="C202" s="26"/>
      <c r="D202" s="26"/>
      <c r="E202" s="26"/>
      <c r="F202" s="26"/>
      <c r="G202" s="26"/>
      <c r="H202" s="26"/>
      <c r="I202" s="111" t="s">
        <v>229</v>
      </c>
      <c r="J202" s="26"/>
      <c r="K202" s="26"/>
      <c r="L202" s="26"/>
      <c r="M202" s="26"/>
      <c r="N202" s="26"/>
      <c r="O202" s="26"/>
      <c r="P202" s="26"/>
      <c r="Q202" s="26"/>
      <c r="R202" s="26"/>
      <c r="S202" s="26"/>
      <c r="T202" s="26"/>
      <c r="U202" s="26"/>
      <c r="V202" s="26"/>
      <c r="W202" s="26"/>
      <c r="X202" s="26"/>
      <c r="Y202" s="26"/>
      <c r="Z202" s="26"/>
    </row>
    <row r="203" spans="1:26" x14ac:dyDescent="0.2">
      <c r="A203" s="26"/>
      <c r="B203" s="30"/>
      <c r="C203" s="26"/>
      <c r="D203" s="26"/>
      <c r="E203" s="26"/>
      <c r="F203" s="26"/>
      <c r="G203" s="26"/>
      <c r="H203" s="26"/>
      <c r="I203" s="111" t="s">
        <v>230</v>
      </c>
      <c r="J203" s="26"/>
      <c r="K203" s="26"/>
      <c r="L203" s="26"/>
      <c r="M203" s="26"/>
      <c r="N203" s="26"/>
      <c r="O203" s="26"/>
      <c r="P203" s="26"/>
      <c r="Q203" s="26"/>
      <c r="R203" s="26"/>
      <c r="S203" s="26"/>
      <c r="T203" s="26"/>
      <c r="U203" s="26"/>
      <c r="V203" s="26"/>
      <c r="W203" s="26"/>
      <c r="X203" s="26"/>
      <c r="Y203" s="26"/>
      <c r="Z203" s="26"/>
    </row>
    <row r="204" spans="1:26" x14ac:dyDescent="0.2">
      <c r="A204" s="26"/>
      <c r="B204" s="30"/>
      <c r="C204" s="26"/>
      <c r="D204" s="26"/>
      <c r="E204" s="26"/>
      <c r="F204" s="26"/>
      <c r="G204" s="26"/>
      <c r="H204" s="26"/>
      <c r="I204" s="111" t="s">
        <v>231</v>
      </c>
      <c r="J204" s="26"/>
      <c r="K204" s="26"/>
      <c r="L204" s="26"/>
      <c r="M204" s="26"/>
      <c r="N204" s="26"/>
      <c r="O204" s="26"/>
      <c r="P204" s="26"/>
      <c r="Q204" s="26"/>
      <c r="R204" s="26"/>
      <c r="S204" s="26"/>
      <c r="T204" s="26"/>
      <c r="U204" s="26"/>
      <c r="V204" s="26"/>
      <c r="W204" s="26"/>
      <c r="X204" s="26"/>
      <c r="Y204" s="26"/>
      <c r="Z204" s="26"/>
    </row>
    <row r="205" spans="1:26" x14ac:dyDescent="0.2">
      <c r="A205" s="26"/>
      <c r="B205" s="30"/>
      <c r="C205" s="26"/>
      <c r="D205" s="26"/>
      <c r="E205" s="26"/>
      <c r="F205" s="26"/>
      <c r="G205" s="26"/>
      <c r="H205" s="26"/>
      <c r="I205" s="111" t="s">
        <v>232</v>
      </c>
      <c r="J205" s="26"/>
      <c r="K205" s="26"/>
      <c r="L205" s="26"/>
      <c r="M205" s="26"/>
      <c r="N205" s="26"/>
      <c r="O205" s="26"/>
      <c r="P205" s="26"/>
      <c r="Q205" s="26"/>
      <c r="R205" s="26"/>
      <c r="S205" s="26"/>
      <c r="T205" s="26"/>
      <c r="U205" s="26"/>
      <c r="V205" s="26"/>
      <c r="W205" s="26"/>
      <c r="X205" s="26"/>
      <c r="Y205" s="26"/>
      <c r="Z205" s="26"/>
    </row>
    <row r="206" spans="1:26" x14ac:dyDescent="0.2">
      <c r="A206" s="26"/>
      <c r="B206" s="30"/>
      <c r="C206" s="26"/>
      <c r="D206" s="26"/>
      <c r="E206" s="26"/>
      <c r="F206" s="26"/>
      <c r="G206" s="26"/>
      <c r="H206" s="26"/>
      <c r="I206" s="111" t="s">
        <v>233</v>
      </c>
      <c r="J206" s="26"/>
      <c r="K206" s="26"/>
      <c r="L206" s="26"/>
      <c r="M206" s="26"/>
      <c r="N206" s="26"/>
      <c r="O206" s="26"/>
      <c r="P206" s="26"/>
      <c r="Q206" s="26"/>
      <c r="R206" s="26"/>
      <c r="S206" s="26"/>
      <c r="T206" s="26"/>
      <c r="U206" s="26"/>
      <c r="V206" s="26"/>
      <c r="W206" s="26"/>
      <c r="X206" s="26"/>
      <c r="Y206" s="26"/>
      <c r="Z206" s="26"/>
    </row>
    <row r="207" spans="1:26" x14ac:dyDescent="0.2">
      <c r="A207" s="26"/>
      <c r="B207" s="30"/>
      <c r="C207" s="26"/>
      <c r="D207" s="26"/>
      <c r="E207" s="26"/>
      <c r="F207" s="26"/>
      <c r="G207" s="26"/>
      <c r="H207" s="26"/>
      <c r="I207" s="111"/>
      <c r="J207" s="26"/>
      <c r="K207" s="26"/>
      <c r="L207" s="26"/>
      <c r="M207" s="26"/>
      <c r="N207" s="26"/>
      <c r="O207" s="26"/>
      <c r="P207" s="26"/>
      <c r="Q207" s="26"/>
      <c r="R207" s="26"/>
      <c r="S207" s="26"/>
      <c r="T207" s="26"/>
      <c r="U207" s="26"/>
      <c r="V207" s="26"/>
      <c r="W207" s="26"/>
      <c r="X207" s="26"/>
      <c r="Y207" s="26"/>
      <c r="Z207" s="26"/>
    </row>
    <row r="208" spans="1:26" x14ac:dyDescent="0.2">
      <c r="A208" s="26"/>
      <c r="B208" s="30"/>
      <c r="C208" s="26"/>
      <c r="D208" s="26"/>
      <c r="E208" s="26"/>
      <c r="F208" s="26"/>
      <c r="G208" s="26"/>
      <c r="H208" s="26"/>
      <c r="I208" s="111"/>
      <c r="J208" s="26"/>
      <c r="K208" s="26"/>
      <c r="L208" s="26"/>
      <c r="M208" s="26"/>
      <c r="N208" s="26"/>
      <c r="O208" s="26"/>
      <c r="P208" s="26"/>
      <c r="Q208" s="26"/>
      <c r="R208" s="26"/>
      <c r="S208" s="26"/>
      <c r="T208" s="26"/>
      <c r="U208" s="26"/>
      <c r="V208" s="26"/>
      <c r="W208" s="26"/>
      <c r="X208" s="26"/>
      <c r="Y208" s="26"/>
      <c r="Z208" s="26"/>
    </row>
    <row r="209" spans="1:26" x14ac:dyDescent="0.2">
      <c r="A209" s="26"/>
      <c r="B209" s="30"/>
      <c r="C209" s="26"/>
      <c r="D209" s="26"/>
      <c r="E209" s="26"/>
      <c r="F209" s="26"/>
      <c r="G209" s="26"/>
      <c r="H209" s="26"/>
      <c r="I209" s="111"/>
      <c r="J209" s="26"/>
      <c r="K209" s="26"/>
      <c r="L209" s="26"/>
      <c r="M209" s="26"/>
      <c r="N209" s="26"/>
      <c r="O209" s="26"/>
      <c r="P209" s="26"/>
      <c r="Q209" s="26"/>
      <c r="R209" s="26"/>
      <c r="S209" s="26"/>
      <c r="T209" s="26"/>
      <c r="U209" s="26"/>
      <c r="V209" s="26"/>
      <c r="W209" s="26"/>
      <c r="X209" s="26"/>
      <c r="Y209" s="26"/>
      <c r="Z209" s="26"/>
    </row>
    <row r="210" spans="1:26" x14ac:dyDescent="0.2">
      <c r="A210" s="26"/>
      <c r="B210" s="30"/>
      <c r="C210" s="26"/>
      <c r="D210" s="26"/>
      <c r="E210" s="26"/>
      <c r="F210" s="26"/>
      <c r="G210" s="26"/>
      <c r="H210" s="26"/>
      <c r="I210" s="111" t="s">
        <v>154</v>
      </c>
      <c r="J210" s="26"/>
      <c r="K210" s="26"/>
      <c r="L210" s="26"/>
      <c r="M210" s="26"/>
      <c r="N210" s="26"/>
      <c r="O210" s="26"/>
      <c r="P210" s="26"/>
      <c r="Q210" s="26"/>
      <c r="R210" s="26"/>
      <c r="S210" s="26"/>
      <c r="T210" s="26"/>
      <c r="U210" s="26"/>
      <c r="V210" s="26"/>
      <c r="W210" s="26"/>
      <c r="X210" s="26"/>
      <c r="Y210" s="26"/>
      <c r="Z210" s="26"/>
    </row>
    <row r="211" spans="1:26" x14ac:dyDescent="0.2">
      <c r="A211" s="26"/>
      <c r="B211" s="30"/>
      <c r="C211" s="26"/>
      <c r="D211" s="26"/>
      <c r="E211" s="26"/>
      <c r="F211" s="26"/>
      <c r="G211" s="26"/>
      <c r="H211" s="26"/>
      <c r="I211" s="111" t="s">
        <v>156</v>
      </c>
      <c r="J211" s="26"/>
      <c r="K211" s="26"/>
      <c r="L211" s="26"/>
      <c r="M211" s="26"/>
      <c r="N211" s="26"/>
      <c r="O211" s="26"/>
      <c r="P211" s="26"/>
      <c r="Q211" s="26"/>
      <c r="R211" s="26"/>
      <c r="S211" s="26"/>
      <c r="T211" s="26"/>
      <c r="U211" s="26"/>
      <c r="V211" s="26"/>
      <c r="W211" s="26"/>
      <c r="X211" s="26"/>
      <c r="Y211" s="26"/>
      <c r="Z211" s="26"/>
    </row>
    <row r="212" spans="1:26" x14ac:dyDescent="0.2">
      <c r="A212" s="26"/>
      <c r="B212" s="30"/>
      <c r="C212" s="26"/>
      <c r="D212" s="26"/>
      <c r="E212" s="26"/>
      <c r="F212" s="26"/>
      <c r="G212" s="26"/>
      <c r="H212" s="26"/>
      <c r="I212" s="150" t="s">
        <v>234</v>
      </c>
      <c r="J212" s="26"/>
      <c r="K212" s="26"/>
      <c r="L212" s="26"/>
      <c r="M212" s="26"/>
      <c r="N212" s="26"/>
      <c r="O212" s="26"/>
      <c r="P212" s="26"/>
      <c r="Q212" s="26"/>
      <c r="R212" s="26"/>
      <c r="S212" s="26"/>
      <c r="T212" s="26"/>
      <c r="U212" s="26"/>
      <c r="V212" s="26"/>
      <c r="W212" s="26"/>
      <c r="X212" s="26"/>
      <c r="Y212" s="26"/>
      <c r="Z212" s="26"/>
    </row>
    <row r="213" spans="1:26" x14ac:dyDescent="0.2">
      <c r="A213" s="26"/>
      <c r="B213" s="30"/>
      <c r="C213" s="26"/>
      <c r="D213" s="26"/>
      <c r="E213" s="26"/>
      <c r="F213" s="26"/>
      <c r="G213" s="26"/>
      <c r="H213" s="26"/>
      <c r="I213" s="26"/>
      <c r="J213" s="26"/>
      <c r="K213" s="26"/>
      <c r="L213" s="26"/>
      <c r="M213" s="26"/>
      <c r="N213" s="26"/>
      <c r="O213" s="26"/>
      <c r="P213" s="26"/>
      <c r="Q213" s="26"/>
      <c r="R213" s="26"/>
      <c r="S213" s="26"/>
      <c r="T213" s="26"/>
      <c r="U213" s="26"/>
      <c r="V213" s="26"/>
      <c r="W213" s="26"/>
      <c r="X213" s="26"/>
      <c r="Y213" s="26"/>
      <c r="Z213" s="26"/>
    </row>
    <row r="214" spans="1:26" x14ac:dyDescent="0.2">
      <c r="A214" s="26"/>
      <c r="B214" s="30"/>
      <c r="C214" s="26"/>
      <c r="D214" s="26"/>
      <c r="E214" s="26"/>
      <c r="F214" s="26"/>
      <c r="G214" s="26"/>
      <c r="H214" s="26"/>
      <c r="I214" s="26"/>
      <c r="J214" s="26"/>
      <c r="K214" s="26"/>
      <c r="L214" s="26"/>
      <c r="M214" s="26"/>
      <c r="N214" s="26"/>
      <c r="O214" s="26"/>
      <c r="P214" s="26"/>
      <c r="Q214" s="26"/>
      <c r="R214" s="26"/>
      <c r="S214" s="26"/>
      <c r="T214" s="26"/>
      <c r="U214" s="26"/>
      <c r="V214" s="26"/>
      <c r="W214" s="26"/>
      <c r="X214" s="26"/>
      <c r="Y214" s="26"/>
      <c r="Z214" s="26"/>
    </row>
    <row r="215" spans="1:26" x14ac:dyDescent="0.2">
      <c r="A215" s="26"/>
      <c r="B215" s="30"/>
      <c r="C215" s="26"/>
      <c r="D215" s="26"/>
      <c r="E215" s="26"/>
      <c r="F215" s="26"/>
      <c r="G215" s="26"/>
      <c r="H215" s="26"/>
      <c r="I215" s="26"/>
      <c r="J215" s="26"/>
      <c r="K215" s="26"/>
      <c r="L215" s="26"/>
      <c r="M215" s="26"/>
      <c r="N215" s="26"/>
      <c r="O215" s="26"/>
      <c r="P215" s="26"/>
      <c r="Q215" s="26"/>
      <c r="R215" s="26"/>
      <c r="S215" s="26"/>
      <c r="T215" s="26"/>
      <c r="U215" s="26"/>
      <c r="V215" s="26"/>
      <c r="W215" s="26"/>
      <c r="X215" s="26"/>
      <c r="Y215" s="26"/>
      <c r="Z215" s="26"/>
    </row>
    <row r="216" spans="1:26" x14ac:dyDescent="0.2">
      <c r="A216" s="26"/>
      <c r="B216" s="30"/>
      <c r="C216" s="26"/>
      <c r="D216" s="26"/>
      <c r="E216" s="26"/>
      <c r="F216" s="26"/>
      <c r="G216" s="26"/>
      <c r="H216" s="26"/>
      <c r="I216" s="26"/>
      <c r="J216" s="26"/>
      <c r="K216" s="26"/>
      <c r="L216" s="26"/>
      <c r="M216" s="26"/>
      <c r="N216" s="26"/>
      <c r="O216" s="26"/>
      <c r="P216" s="26"/>
      <c r="Q216" s="26"/>
      <c r="R216" s="26"/>
      <c r="S216" s="26"/>
      <c r="T216" s="26"/>
      <c r="U216" s="26"/>
      <c r="V216" s="26"/>
      <c r="W216" s="26"/>
      <c r="X216" s="26"/>
      <c r="Y216" s="26"/>
      <c r="Z216" s="26"/>
    </row>
    <row r="217" spans="1:26" x14ac:dyDescent="0.2">
      <c r="A217" s="26"/>
      <c r="B217" s="30"/>
      <c r="C217" s="26"/>
      <c r="D217" s="26"/>
      <c r="E217" s="26"/>
      <c r="F217" s="26"/>
      <c r="G217" s="26"/>
      <c r="H217" s="26"/>
      <c r="I217" s="26"/>
      <c r="J217" s="26"/>
      <c r="K217" s="26"/>
      <c r="L217" s="26"/>
      <c r="M217" s="26"/>
      <c r="N217" s="26"/>
      <c r="O217" s="26"/>
      <c r="P217" s="26"/>
      <c r="Q217" s="26"/>
      <c r="R217" s="26"/>
      <c r="S217" s="26"/>
      <c r="T217" s="26"/>
      <c r="U217" s="26"/>
      <c r="V217" s="26"/>
      <c r="W217" s="26"/>
      <c r="X217" s="26"/>
      <c r="Y217" s="26"/>
      <c r="Z217" s="26"/>
    </row>
    <row r="218" spans="1:26" x14ac:dyDescent="0.2">
      <c r="A218" s="26"/>
      <c r="B218" s="30"/>
      <c r="C218" s="26"/>
      <c r="D218" s="26"/>
      <c r="E218" s="26"/>
      <c r="F218" s="26"/>
      <c r="G218" s="26"/>
      <c r="H218" s="26"/>
      <c r="I218" s="26"/>
      <c r="J218" s="26"/>
      <c r="K218" s="26"/>
      <c r="L218" s="26"/>
      <c r="M218" s="26"/>
      <c r="N218" s="26"/>
      <c r="O218" s="26"/>
      <c r="P218" s="26"/>
      <c r="Q218" s="26"/>
      <c r="R218" s="26"/>
      <c r="S218" s="26"/>
      <c r="T218" s="26"/>
      <c r="U218" s="26"/>
      <c r="V218" s="26"/>
      <c r="W218" s="26"/>
      <c r="X218" s="26"/>
      <c r="Y218" s="26"/>
      <c r="Z218" s="26"/>
    </row>
    <row r="219" spans="1:26" x14ac:dyDescent="0.2">
      <c r="A219" s="26"/>
      <c r="B219" s="30"/>
      <c r="C219" s="26"/>
      <c r="D219" s="26"/>
      <c r="E219" s="26"/>
      <c r="F219" s="26"/>
      <c r="G219" s="26"/>
      <c r="H219" s="26"/>
      <c r="I219" s="26"/>
      <c r="J219" s="26"/>
      <c r="K219" s="26"/>
      <c r="L219" s="26"/>
      <c r="M219" s="26"/>
      <c r="N219" s="26"/>
      <c r="O219" s="26"/>
      <c r="P219" s="26"/>
      <c r="Q219" s="26"/>
      <c r="R219" s="26"/>
      <c r="S219" s="26"/>
      <c r="T219" s="26"/>
      <c r="U219" s="26"/>
      <c r="V219" s="26"/>
      <c r="W219" s="26"/>
      <c r="X219" s="26"/>
      <c r="Y219" s="26"/>
      <c r="Z219" s="26"/>
    </row>
    <row r="220" spans="1:26" x14ac:dyDescent="0.2">
      <c r="A220" s="26"/>
      <c r="B220" s="30"/>
      <c r="C220" s="26"/>
      <c r="D220" s="26"/>
      <c r="E220" s="26"/>
      <c r="F220" s="26"/>
      <c r="G220" s="26"/>
      <c r="H220" s="26"/>
      <c r="I220" s="26"/>
      <c r="J220" s="26"/>
      <c r="K220" s="26"/>
      <c r="L220" s="26"/>
      <c r="M220" s="26"/>
      <c r="N220" s="26"/>
      <c r="O220" s="26"/>
      <c r="P220" s="26"/>
      <c r="Q220" s="26"/>
      <c r="R220" s="26"/>
      <c r="S220" s="26"/>
      <c r="T220" s="26"/>
      <c r="U220" s="26"/>
      <c r="V220" s="26"/>
      <c r="W220" s="26"/>
      <c r="X220" s="26"/>
      <c r="Y220" s="26"/>
      <c r="Z220" s="26"/>
    </row>
    <row r="221" spans="1:26" x14ac:dyDescent="0.2">
      <c r="A221" s="26"/>
      <c r="B221" s="30"/>
      <c r="C221" s="26"/>
      <c r="D221" s="26"/>
      <c r="E221" s="26"/>
      <c r="F221" s="26"/>
      <c r="G221" s="26"/>
      <c r="H221" s="26"/>
      <c r="I221" s="26"/>
      <c r="J221" s="26"/>
      <c r="K221" s="26"/>
      <c r="L221" s="26"/>
      <c r="M221" s="26"/>
      <c r="N221" s="26"/>
      <c r="O221" s="26"/>
      <c r="P221" s="26"/>
      <c r="Q221" s="26"/>
      <c r="R221" s="26"/>
      <c r="S221" s="26"/>
      <c r="T221" s="26"/>
      <c r="U221" s="26"/>
      <c r="V221" s="26"/>
      <c r="W221" s="26"/>
      <c r="X221" s="26"/>
      <c r="Y221" s="26"/>
      <c r="Z221" s="26"/>
    </row>
    <row r="222" spans="1:26" x14ac:dyDescent="0.2">
      <c r="A222" s="26"/>
      <c r="B222" s="30"/>
      <c r="C222" s="26"/>
      <c r="D222" s="26"/>
      <c r="E222" s="26"/>
      <c r="F222" s="26"/>
      <c r="G222" s="26"/>
      <c r="H222" s="26"/>
      <c r="I222" s="26"/>
      <c r="J222" s="26"/>
      <c r="K222" s="26"/>
      <c r="L222" s="26"/>
      <c r="M222" s="26"/>
      <c r="N222" s="26"/>
      <c r="O222" s="26"/>
      <c r="P222" s="26"/>
      <c r="Q222" s="26"/>
      <c r="R222" s="26"/>
      <c r="S222" s="26"/>
      <c r="T222" s="26"/>
      <c r="U222" s="26"/>
      <c r="V222" s="26"/>
      <c r="W222" s="26"/>
      <c r="X222" s="26"/>
      <c r="Y222" s="26"/>
      <c r="Z222" s="26"/>
    </row>
    <row r="223" spans="1:26" x14ac:dyDescent="0.2">
      <c r="A223" s="26"/>
      <c r="B223" s="30"/>
      <c r="C223" s="26"/>
      <c r="D223" s="26"/>
      <c r="E223" s="26"/>
      <c r="F223" s="26"/>
      <c r="G223" s="26"/>
      <c r="H223" s="26"/>
      <c r="I223" s="26"/>
      <c r="J223" s="26"/>
      <c r="K223" s="26"/>
      <c r="L223" s="26"/>
      <c r="M223" s="26"/>
      <c r="N223" s="26"/>
      <c r="O223" s="26"/>
      <c r="P223" s="26"/>
      <c r="Q223" s="26"/>
      <c r="R223" s="26"/>
      <c r="S223" s="26"/>
      <c r="T223" s="26"/>
      <c r="U223" s="26"/>
      <c r="V223" s="26"/>
      <c r="W223" s="26"/>
      <c r="X223" s="26"/>
      <c r="Y223" s="26"/>
      <c r="Z223" s="26"/>
    </row>
    <row r="224" spans="1:26" x14ac:dyDescent="0.2">
      <c r="A224" s="26"/>
      <c r="B224" s="30"/>
      <c r="C224" s="26"/>
      <c r="D224" s="26"/>
      <c r="E224" s="26"/>
      <c r="F224" s="26"/>
      <c r="G224" s="26"/>
      <c r="H224" s="26"/>
      <c r="I224" s="26"/>
      <c r="J224" s="26"/>
      <c r="K224" s="26"/>
      <c r="L224" s="26"/>
      <c r="M224" s="26"/>
      <c r="N224" s="26"/>
      <c r="O224" s="26"/>
      <c r="P224" s="26"/>
      <c r="Q224" s="26"/>
      <c r="R224" s="26"/>
      <c r="S224" s="26"/>
      <c r="T224" s="26"/>
      <c r="U224" s="26"/>
      <c r="V224" s="26"/>
      <c r="W224" s="26"/>
      <c r="X224" s="26"/>
      <c r="Y224" s="26"/>
      <c r="Z224" s="26"/>
    </row>
    <row r="225" spans="1:26" x14ac:dyDescent="0.2">
      <c r="A225" s="26"/>
      <c r="B225" s="30"/>
      <c r="C225" s="26"/>
      <c r="D225" s="26"/>
      <c r="E225" s="26"/>
      <c r="F225" s="26"/>
      <c r="G225" s="26"/>
      <c r="H225" s="26"/>
      <c r="I225" s="26"/>
      <c r="J225" s="26"/>
      <c r="K225" s="26"/>
      <c r="L225" s="26"/>
      <c r="M225" s="26"/>
      <c r="N225" s="26"/>
      <c r="O225" s="26"/>
      <c r="P225" s="26"/>
      <c r="Q225" s="26"/>
      <c r="R225" s="26"/>
      <c r="S225" s="26"/>
      <c r="T225" s="26"/>
      <c r="U225" s="26"/>
      <c r="V225" s="26"/>
      <c r="W225" s="26"/>
      <c r="X225" s="26"/>
      <c r="Y225" s="26"/>
      <c r="Z225" s="26"/>
    </row>
    <row r="226" spans="1:26" x14ac:dyDescent="0.2">
      <c r="A226" s="26"/>
      <c r="B226" s="30"/>
      <c r="C226" s="26"/>
      <c r="D226" s="26"/>
      <c r="E226" s="26"/>
      <c r="F226" s="26"/>
      <c r="G226" s="26"/>
      <c r="H226" s="26"/>
      <c r="I226" s="26"/>
      <c r="J226" s="26"/>
      <c r="K226" s="26"/>
      <c r="L226" s="26"/>
      <c r="M226" s="26"/>
      <c r="N226" s="26"/>
      <c r="O226" s="26"/>
      <c r="P226" s="26"/>
      <c r="Q226" s="26"/>
      <c r="R226" s="26"/>
      <c r="S226" s="26"/>
      <c r="T226" s="26"/>
      <c r="U226" s="26"/>
      <c r="V226" s="26"/>
      <c r="W226" s="26"/>
      <c r="X226" s="26"/>
      <c r="Y226" s="26"/>
      <c r="Z226" s="26"/>
    </row>
    <row r="227" spans="1:26" x14ac:dyDescent="0.2">
      <c r="A227" s="26"/>
      <c r="B227" s="30"/>
      <c r="C227" s="26"/>
      <c r="D227" s="26"/>
      <c r="E227" s="26"/>
      <c r="F227" s="26"/>
      <c r="G227" s="26"/>
      <c r="H227" s="26"/>
      <c r="I227" s="26"/>
      <c r="J227" s="26"/>
      <c r="K227" s="26"/>
      <c r="L227" s="26"/>
      <c r="M227" s="26"/>
      <c r="N227" s="26"/>
      <c r="O227" s="26"/>
      <c r="P227" s="26"/>
      <c r="Q227" s="26"/>
      <c r="R227" s="26"/>
      <c r="S227" s="26"/>
      <c r="T227" s="26"/>
      <c r="U227" s="26"/>
      <c r="V227" s="26"/>
      <c r="W227" s="26"/>
      <c r="X227" s="26"/>
      <c r="Y227" s="26"/>
      <c r="Z227" s="26"/>
    </row>
    <row r="228" spans="1:26" x14ac:dyDescent="0.2">
      <c r="A228" s="26"/>
      <c r="B228" s="30"/>
      <c r="C228" s="26"/>
      <c r="D228" s="26"/>
      <c r="E228" s="26"/>
      <c r="F228" s="26"/>
      <c r="G228" s="26"/>
      <c r="H228" s="26"/>
      <c r="I228" s="26"/>
      <c r="J228" s="26"/>
      <c r="K228" s="26"/>
      <c r="L228" s="26"/>
      <c r="M228" s="26"/>
      <c r="N228" s="26"/>
      <c r="O228" s="26"/>
      <c r="P228" s="26"/>
      <c r="Q228" s="26"/>
      <c r="R228" s="26"/>
      <c r="S228" s="26"/>
      <c r="T228" s="26"/>
      <c r="U228" s="26"/>
      <c r="V228" s="26"/>
      <c r="W228" s="26"/>
      <c r="X228" s="26"/>
      <c r="Y228" s="26"/>
      <c r="Z228" s="26"/>
    </row>
    <row r="229" spans="1:26" x14ac:dyDescent="0.2">
      <c r="A229" s="26"/>
      <c r="B229" s="30"/>
      <c r="C229" s="26"/>
      <c r="D229" s="26"/>
      <c r="E229" s="26"/>
      <c r="F229" s="26"/>
      <c r="G229" s="26"/>
      <c r="H229" s="26"/>
      <c r="I229" s="26"/>
      <c r="J229" s="26"/>
      <c r="K229" s="26"/>
      <c r="L229" s="26"/>
      <c r="M229" s="26"/>
      <c r="N229" s="26"/>
      <c r="O229" s="26"/>
      <c r="P229" s="26"/>
      <c r="Q229" s="26"/>
      <c r="R229" s="26"/>
      <c r="S229" s="26"/>
      <c r="T229" s="26"/>
      <c r="U229" s="26"/>
      <c r="V229" s="26"/>
      <c r="W229" s="26"/>
      <c r="X229" s="26"/>
      <c r="Y229" s="26"/>
      <c r="Z229" s="26"/>
    </row>
    <row r="230" spans="1:26" x14ac:dyDescent="0.2">
      <c r="A230" s="26"/>
      <c r="B230" s="30"/>
      <c r="C230" s="26"/>
      <c r="D230" s="26"/>
      <c r="E230" s="26"/>
      <c r="F230" s="26"/>
      <c r="G230" s="26"/>
      <c r="H230" s="26"/>
      <c r="I230" s="26"/>
      <c r="J230" s="26"/>
      <c r="K230" s="26"/>
      <c r="L230" s="26"/>
      <c r="M230" s="26"/>
      <c r="N230" s="26"/>
      <c r="O230" s="26"/>
      <c r="P230" s="26"/>
      <c r="Q230" s="26"/>
      <c r="R230" s="26"/>
      <c r="S230" s="26"/>
      <c r="T230" s="26"/>
      <c r="U230" s="26"/>
      <c r="V230" s="26"/>
      <c r="W230" s="26"/>
      <c r="X230" s="26"/>
      <c r="Y230" s="26"/>
      <c r="Z230" s="26"/>
    </row>
    <row r="231" spans="1:26" x14ac:dyDescent="0.2">
      <c r="A231" s="26"/>
      <c r="B231" s="30"/>
      <c r="C231" s="26"/>
      <c r="D231" s="26"/>
      <c r="E231" s="26"/>
      <c r="F231" s="26"/>
      <c r="G231" s="26"/>
      <c r="H231" s="26"/>
      <c r="I231" s="26"/>
      <c r="J231" s="26"/>
      <c r="K231" s="26"/>
      <c r="L231" s="26"/>
      <c r="M231" s="26"/>
      <c r="N231" s="26"/>
      <c r="O231" s="26"/>
      <c r="P231" s="26"/>
      <c r="Q231" s="26"/>
      <c r="R231" s="26"/>
      <c r="S231" s="26"/>
      <c r="T231" s="26"/>
      <c r="U231" s="26"/>
      <c r="V231" s="26"/>
      <c r="W231" s="26"/>
      <c r="X231" s="26"/>
      <c r="Y231" s="26"/>
      <c r="Z231" s="26"/>
    </row>
    <row r="232" spans="1:26" x14ac:dyDescent="0.2">
      <c r="A232" s="26"/>
      <c r="B232" s="30"/>
      <c r="C232" s="26"/>
      <c r="D232" s="26"/>
      <c r="E232" s="26"/>
      <c r="F232" s="26"/>
      <c r="G232" s="26"/>
      <c r="H232" s="26"/>
      <c r="I232" s="26"/>
      <c r="J232" s="26"/>
      <c r="K232" s="26"/>
      <c r="L232" s="26"/>
      <c r="M232" s="26"/>
      <c r="N232" s="26"/>
      <c r="O232" s="26"/>
      <c r="P232" s="26"/>
      <c r="Q232" s="26"/>
      <c r="R232" s="26"/>
      <c r="S232" s="26"/>
      <c r="T232" s="26"/>
      <c r="U232" s="26"/>
      <c r="V232" s="26"/>
      <c r="W232" s="26"/>
      <c r="X232" s="26"/>
      <c r="Y232" s="26"/>
      <c r="Z232" s="26"/>
    </row>
    <row r="233" spans="1:26" x14ac:dyDescent="0.2">
      <c r="A233" s="26"/>
      <c r="B233" s="30"/>
      <c r="C233" s="26"/>
      <c r="D233" s="26"/>
      <c r="E233" s="26"/>
      <c r="F233" s="26"/>
      <c r="G233" s="26"/>
      <c r="H233" s="26"/>
      <c r="I233" s="26"/>
      <c r="J233" s="26"/>
      <c r="K233" s="26"/>
      <c r="L233" s="26"/>
      <c r="M233" s="26"/>
      <c r="N233" s="26"/>
      <c r="O233" s="26"/>
      <c r="P233" s="26"/>
      <c r="Q233" s="26"/>
      <c r="R233" s="26"/>
      <c r="S233" s="26"/>
      <c r="T233" s="26"/>
      <c r="U233" s="26"/>
      <c r="V233" s="26"/>
      <c r="W233" s="26"/>
      <c r="X233" s="26"/>
      <c r="Y233" s="26"/>
      <c r="Z233" s="26"/>
    </row>
    <row r="234" spans="1:26" x14ac:dyDescent="0.2">
      <c r="A234" s="26"/>
      <c r="B234" s="30"/>
      <c r="C234" s="26"/>
      <c r="D234" s="26"/>
      <c r="E234" s="26"/>
      <c r="F234" s="26"/>
      <c r="G234" s="26"/>
      <c r="H234" s="26"/>
      <c r="I234" s="26"/>
      <c r="J234" s="26"/>
      <c r="K234" s="26"/>
      <c r="L234" s="26"/>
      <c r="M234" s="26"/>
      <c r="N234" s="26"/>
      <c r="O234" s="26"/>
      <c r="P234" s="26"/>
      <c r="Q234" s="26"/>
      <c r="R234" s="26"/>
      <c r="S234" s="26"/>
      <c r="T234" s="26"/>
      <c r="U234" s="26"/>
      <c r="V234" s="26"/>
      <c r="W234" s="26"/>
      <c r="X234" s="26"/>
      <c r="Y234" s="26"/>
      <c r="Z234" s="26"/>
    </row>
    <row r="235" spans="1:26" x14ac:dyDescent="0.2">
      <c r="A235" s="26"/>
      <c r="B235" s="30"/>
      <c r="C235" s="26"/>
      <c r="D235" s="26"/>
      <c r="E235" s="26"/>
      <c r="F235" s="26"/>
      <c r="G235" s="26"/>
      <c r="H235" s="26"/>
      <c r="I235" s="26"/>
      <c r="J235" s="26"/>
      <c r="K235" s="26"/>
      <c r="L235" s="26"/>
      <c r="M235" s="26"/>
      <c r="N235" s="26"/>
      <c r="O235" s="26"/>
      <c r="P235" s="26"/>
      <c r="Q235" s="26"/>
      <c r="R235" s="26"/>
      <c r="S235" s="26"/>
      <c r="T235" s="26"/>
      <c r="U235" s="26"/>
      <c r="V235" s="26"/>
      <c r="W235" s="26"/>
      <c r="X235" s="26"/>
      <c r="Y235" s="26"/>
      <c r="Z235" s="26"/>
    </row>
    <row r="236" spans="1:26" x14ac:dyDescent="0.2">
      <c r="A236" s="26"/>
      <c r="B236" s="30"/>
      <c r="C236" s="26"/>
      <c r="D236" s="26"/>
      <c r="E236" s="26"/>
      <c r="F236" s="26"/>
      <c r="G236" s="26"/>
      <c r="H236" s="26"/>
      <c r="I236" s="26"/>
      <c r="J236" s="26"/>
      <c r="K236" s="26"/>
      <c r="L236" s="26"/>
      <c r="M236" s="26"/>
      <c r="N236" s="26"/>
      <c r="O236" s="26"/>
      <c r="P236" s="26"/>
      <c r="Q236" s="26"/>
      <c r="R236" s="26"/>
      <c r="S236" s="26"/>
      <c r="T236" s="26"/>
      <c r="U236" s="26"/>
      <c r="V236" s="26"/>
      <c r="W236" s="26"/>
      <c r="X236" s="26"/>
      <c r="Y236" s="26"/>
      <c r="Z236" s="26"/>
    </row>
    <row r="237" spans="1:26" x14ac:dyDescent="0.2">
      <c r="A237" s="26"/>
      <c r="B237" s="30"/>
      <c r="C237" s="26"/>
      <c r="D237" s="26"/>
      <c r="E237" s="26"/>
      <c r="F237" s="26"/>
      <c r="G237" s="26"/>
      <c r="H237" s="26"/>
      <c r="I237" s="26"/>
      <c r="J237" s="26"/>
      <c r="K237" s="26"/>
      <c r="L237" s="26"/>
      <c r="M237" s="26"/>
      <c r="N237" s="26"/>
      <c r="O237" s="26"/>
      <c r="P237" s="26"/>
      <c r="Q237" s="26"/>
      <c r="R237" s="26"/>
      <c r="S237" s="26"/>
      <c r="T237" s="26"/>
      <c r="U237" s="26"/>
      <c r="V237" s="26"/>
      <c r="W237" s="26"/>
      <c r="X237" s="26"/>
      <c r="Y237" s="26"/>
      <c r="Z237" s="26"/>
    </row>
    <row r="238" spans="1:26" x14ac:dyDescent="0.2">
      <c r="A238" s="26"/>
      <c r="B238" s="30"/>
      <c r="C238" s="26"/>
      <c r="D238" s="26"/>
      <c r="E238" s="26"/>
      <c r="F238" s="26"/>
      <c r="G238" s="26"/>
      <c r="H238" s="26"/>
      <c r="I238" s="26"/>
      <c r="J238" s="26"/>
      <c r="K238" s="26"/>
      <c r="L238" s="26"/>
      <c r="M238" s="26"/>
      <c r="N238" s="26"/>
      <c r="O238" s="26"/>
      <c r="P238" s="26"/>
      <c r="Q238" s="26"/>
      <c r="R238" s="26"/>
      <c r="S238" s="26"/>
      <c r="T238" s="26"/>
      <c r="U238" s="26"/>
      <c r="V238" s="26"/>
      <c r="W238" s="26"/>
      <c r="X238" s="26"/>
      <c r="Y238" s="26"/>
      <c r="Z238" s="26"/>
    </row>
    <row r="239" spans="1:26" x14ac:dyDescent="0.2">
      <c r="A239" s="26"/>
      <c r="B239" s="30"/>
      <c r="C239" s="26"/>
      <c r="D239" s="26"/>
      <c r="E239" s="26"/>
      <c r="F239" s="26"/>
      <c r="G239" s="26"/>
      <c r="H239" s="26"/>
      <c r="I239" s="26"/>
      <c r="J239" s="26"/>
      <c r="K239" s="26"/>
      <c r="L239" s="26"/>
      <c r="M239" s="26"/>
      <c r="N239" s="26"/>
      <c r="O239" s="26"/>
      <c r="P239" s="26"/>
      <c r="Q239" s="26"/>
      <c r="R239" s="26"/>
      <c r="S239" s="26"/>
      <c r="T239" s="26"/>
      <c r="U239" s="26"/>
      <c r="V239" s="26"/>
      <c r="W239" s="26"/>
      <c r="X239" s="26"/>
      <c r="Y239" s="26"/>
      <c r="Z239" s="26"/>
    </row>
    <row r="240" spans="1:26" x14ac:dyDescent="0.2">
      <c r="A240" s="26"/>
      <c r="B240" s="30"/>
      <c r="C240" s="26"/>
      <c r="D240" s="26"/>
      <c r="E240" s="26"/>
      <c r="F240" s="26"/>
      <c r="G240" s="26"/>
      <c r="H240" s="26"/>
      <c r="I240" s="26"/>
      <c r="J240" s="26"/>
      <c r="K240" s="26"/>
      <c r="L240" s="26"/>
      <c r="M240" s="26"/>
      <c r="N240" s="26"/>
      <c r="O240" s="26"/>
      <c r="P240" s="26"/>
      <c r="Q240" s="26"/>
      <c r="R240" s="26"/>
      <c r="S240" s="26"/>
      <c r="T240" s="26"/>
      <c r="U240" s="26"/>
      <c r="V240" s="26"/>
      <c r="W240" s="26"/>
      <c r="X240" s="26"/>
      <c r="Y240" s="26"/>
      <c r="Z240" s="26"/>
    </row>
    <row r="241" spans="1:26" x14ac:dyDescent="0.2">
      <c r="A241" s="26"/>
      <c r="B241" s="30"/>
      <c r="C241" s="26"/>
      <c r="D241" s="26"/>
      <c r="E241" s="26"/>
      <c r="F241" s="26"/>
      <c r="G241" s="26"/>
      <c r="H241" s="26"/>
      <c r="I241" s="26"/>
      <c r="J241" s="26"/>
      <c r="K241" s="26"/>
      <c r="L241" s="26"/>
      <c r="M241" s="26"/>
      <c r="N241" s="26"/>
      <c r="O241" s="26"/>
      <c r="P241" s="26"/>
      <c r="Q241" s="26"/>
      <c r="R241" s="26"/>
      <c r="S241" s="26"/>
      <c r="T241" s="26"/>
      <c r="U241" s="26"/>
      <c r="V241" s="26"/>
      <c r="W241" s="26"/>
      <c r="X241" s="26"/>
      <c r="Y241" s="26"/>
      <c r="Z241" s="26"/>
    </row>
    <row r="242" spans="1:26" x14ac:dyDescent="0.2">
      <c r="A242" s="26"/>
      <c r="B242" s="30"/>
      <c r="C242" s="26"/>
      <c r="D242" s="26"/>
      <c r="E242" s="26"/>
      <c r="F242" s="26"/>
      <c r="G242" s="26"/>
      <c r="H242" s="26"/>
      <c r="I242" s="26"/>
      <c r="J242" s="26"/>
      <c r="K242" s="26"/>
      <c r="L242" s="26"/>
      <c r="M242" s="26"/>
      <c r="N242" s="26"/>
      <c r="O242" s="26"/>
      <c r="P242" s="26"/>
      <c r="Q242" s="26"/>
      <c r="R242" s="26"/>
      <c r="S242" s="26"/>
      <c r="T242" s="26"/>
      <c r="U242" s="26"/>
      <c r="V242" s="26"/>
      <c r="W242" s="26"/>
      <c r="X242" s="26"/>
      <c r="Y242" s="26"/>
      <c r="Z242" s="26"/>
    </row>
    <row r="243" spans="1:26" x14ac:dyDescent="0.2">
      <c r="A243" s="26"/>
      <c r="B243" s="30"/>
      <c r="C243" s="26"/>
      <c r="D243" s="26"/>
      <c r="E243" s="26"/>
      <c r="F243" s="26"/>
      <c r="G243" s="26"/>
      <c r="H243" s="26"/>
      <c r="I243" s="26"/>
      <c r="J243" s="26"/>
      <c r="K243" s="26"/>
      <c r="L243" s="26"/>
      <c r="M243" s="26"/>
      <c r="N243" s="26"/>
      <c r="O243" s="26"/>
      <c r="P243" s="26"/>
      <c r="Q243" s="26"/>
      <c r="R243" s="26"/>
      <c r="S243" s="26"/>
      <c r="T243" s="26"/>
      <c r="U243" s="26"/>
      <c r="V243" s="26"/>
      <c r="W243" s="26"/>
      <c r="X243" s="26"/>
      <c r="Y243" s="26"/>
      <c r="Z243" s="26"/>
    </row>
    <row r="244" spans="1:26" x14ac:dyDescent="0.2">
      <c r="A244" s="26"/>
      <c r="B244" s="30"/>
      <c r="C244" s="26"/>
      <c r="D244" s="26"/>
      <c r="E244" s="26"/>
      <c r="F244" s="26"/>
      <c r="G244" s="26"/>
      <c r="H244" s="26"/>
      <c r="I244" s="26"/>
      <c r="J244" s="26"/>
      <c r="K244" s="26"/>
      <c r="L244" s="26"/>
      <c r="M244" s="26"/>
      <c r="N244" s="26"/>
      <c r="O244" s="26"/>
      <c r="P244" s="26"/>
      <c r="Q244" s="26"/>
      <c r="R244" s="26"/>
      <c r="S244" s="26"/>
      <c r="T244" s="26"/>
      <c r="U244" s="26"/>
      <c r="V244" s="26"/>
      <c r="W244" s="26"/>
      <c r="X244" s="26"/>
      <c r="Y244" s="26"/>
      <c r="Z244" s="26"/>
    </row>
    <row r="245" spans="1:26" x14ac:dyDescent="0.2">
      <c r="A245" s="26"/>
      <c r="B245" s="30"/>
      <c r="C245" s="26"/>
      <c r="D245" s="26"/>
      <c r="E245" s="26"/>
      <c r="F245" s="26"/>
      <c r="G245" s="26"/>
      <c r="H245" s="26"/>
      <c r="I245" s="26"/>
      <c r="J245" s="26"/>
      <c r="K245" s="26"/>
      <c r="L245" s="26"/>
      <c r="M245" s="26"/>
      <c r="N245" s="26"/>
      <c r="O245" s="26"/>
      <c r="P245" s="26"/>
      <c r="Q245" s="26"/>
      <c r="R245" s="26"/>
      <c r="S245" s="26"/>
      <c r="T245" s="26"/>
      <c r="U245" s="26"/>
      <c r="V245" s="26"/>
      <c r="W245" s="26"/>
      <c r="X245" s="26"/>
      <c r="Y245" s="26"/>
      <c r="Z245" s="26"/>
    </row>
    <row r="246" spans="1:26" x14ac:dyDescent="0.2">
      <c r="A246" s="26"/>
      <c r="B246" s="30"/>
      <c r="C246" s="26"/>
      <c r="D246" s="26"/>
      <c r="E246" s="26"/>
      <c r="F246" s="26"/>
      <c r="G246" s="26"/>
      <c r="H246" s="26"/>
      <c r="I246" s="26"/>
      <c r="J246" s="26"/>
      <c r="K246" s="26"/>
      <c r="L246" s="26"/>
      <c r="M246" s="26"/>
      <c r="N246" s="26"/>
      <c r="O246" s="26"/>
      <c r="P246" s="26"/>
      <c r="Q246" s="26"/>
      <c r="R246" s="26"/>
      <c r="S246" s="26"/>
      <c r="T246" s="26"/>
      <c r="U246" s="26"/>
      <c r="V246" s="26"/>
      <c r="W246" s="26"/>
      <c r="X246" s="26"/>
      <c r="Y246" s="26"/>
      <c r="Z246" s="26"/>
    </row>
    <row r="247" spans="1:26" x14ac:dyDescent="0.2">
      <c r="A247" s="26"/>
      <c r="B247" s="30"/>
      <c r="C247" s="26"/>
      <c r="D247" s="26"/>
      <c r="E247" s="26"/>
      <c r="F247" s="26"/>
      <c r="G247" s="26"/>
      <c r="H247" s="26"/>
      <c r="I247" s="26"/>
      <c r="J247" s="26"/>
      <c r="K247" s="26"/>
      <c r="L247" s="26"/>
      <c r="M247" s="26"/>
      <c r="N247" s="26"/>
      <c r="O247" s="26"/>
      <c r="P247" s="26"/>
      <c r="Q247" s="26"/>
      <c r="R247" s="26"/>
      <c r="S247" s="26"/>
      <c r="T247" s="26"/>
      <c r="U247" s="26"/>
      <c r="V247" s="26"/>
      <c r="W247" s="26"/>
      <c r="X247" s="26"/>
      <c r="Y247" s="26"/>
      <c r="Z247" s="26"/>
    </row>
    <row r="248" spans="1:26" x14ac:dyDescent="0.2">
      <c r="A248" s="26"/>
      <c r="B248" s="30"/>
      <c r="C248" s="26"/>
      <c r="D248" s="26"/>
      <c r="E248" s="26"/>
      <c r="F248" s="26"/>
      <c r="G248" s="26"/>
      <c r="H248" s="26"/>
      <c r="I248" s="26"/>
      <c r="J248" s="26"/>
      <c r="K248" s="26"/>
      <c r="L248" s="26"/>
      <c r="M248" s="26"/>
      <c r="N248" s="26"/>
      <c r="O248" s="26"/>
      <c r="P248" s="26"/>
      <c r="Q248" s="26"/>
      <c r="R248" s="26"/>
      <c r="S248" s="26"/>
      <c r="T248" s="26"/>
      <c r="U248" s="26"/>
      <c r="V248" s="26"/>
      <c r="W248" s="26"/>
      <c r="X248" s="26"/>
      <c r="Y248" s="26"/>
      <c r="Z248" s="26"/>
    </row>
    <row r="249" spans="1:26" x14ac:dyDescent="0.2">
      <c r="A249" s="26"/>
      <c r="B249" s="30"/>
      <c r="C249" s="26"/>
      <c r="D249" s="26"/>
      <c r="E249" s="26"/>
      <c r="F249" s="26"/>
      <c r="G249" s="26"/>
      <c r="H249" s="26"/>
      <c r="I249" s="26"/>
      <c r="J249" s="26"/>
      <c r="K249" s="26"/>
      <c r="L249" s="26"/>
      <c r="M249" s="26"/>
      <c r="N249" s="26"/>
      <c r="O249" s="26"/>
      <c r="P249" s="26"/>
      <c r="Q249" s="26"/>
      <c r="R249" s="26"/>
      <c r="S249" s="26"/>
      <c r="T249" s="26"/>
      <c r="U249" s="26"/>
      <c r="V249" s="26"/>
      <c r="W249" s="26"/>
      <c r="X249" s="26"/>
      <c r="Y249" s="26"/>
      <c r="Z249" s="26"/>
    </row>
    <row r="250" spans="1:26" x14ac:dyDescent="0.2">
      <c r="A250" s="26"/>
      <c r="B250" s="30"/>
      <c r="C250" s="26"/>
      <c r="D250" s="26"/>
      <c r="E250" s="26"/>
      <c r="F250" s="26"/>
      <c r="G250" s="26"/>
      <c r="H250" s="26"/>
      <c r="I250" s="26"/>
      <c r="J250" s="26"/>
      <c r="K250" s="26"/>
      <c r="L250" s="26"/>
      <c r="M250" s="26"/>
      <c r="N250" s="26"/>
      <c r="O250" s="26"/>
      <c r="P250" s="26"/>
      <c r="Q250" s="26"/>
      <c r="R250" s="26"/>
      <c r="S250" s="26"/>
      <c r="T250" s="26"/>
      <c r="U250" s="26"/>
      <c r="V250" s="26"/>
      <c r="W250" s="26"/>
      <c r="X250" s="26"/>
      <c r="Y250" s="26"/>
      <c r="Z250" s="26"/>
    </row>
    <row r="251" spans="1:26" x14ac:dyDescent="0.2">
      <c r="A251" s="26"/>
      <c r="B251" s="30"/>
      <c r="C251" s="26"/>
      <c r="D251" s="26"/>
      <c r="E251" s="26"/>
      <c r="F251" s="26"/>
      <c r="G251" s="26"/>
      <c r="H251" s="26"/>
      <c r="I251" s="26"/>
      <c r="J251" s="26"/>
      <c r="K251" s="26"/>
      <c r="L251" s="26"/>
      <c r="M251" s="26"/>
      <c r="N251" s="26"/>
      <c r="O251" s="26"/>
      <c r="P251" s="26"/>
      <c r="Q251" s="26"/>
      <c r="R251" s="26"/>
      <c r="S251" s="26"/>
      <c r="T251" s="26"/>
      <c r="U251" s="26"/>
      <c r="V251" s="26"/>
      <c r="W251" s="26"/>
      <c r="X251" s="26"/>
      <c r="Y251" s="26"/>
      <c r="Z251" s="26"/>
    </row>
    <row r="252" spans="1:26" x14ac:dyDescent="0.2">
      <c r="A252" s="26"/>
      <c r="B252" s="30"/>
      <c r="C252" s="26"/>
      <c r="D252" s="26"/>
      <c r="E252" s="26"/>
      <c r="F252" s="26"/>
      <c r="G252" s="26"/>
      <c r="H252" s="26"/>
      <c r="I252" s="26"/>
      <c r="J252" s="26"/>
      <c r="K252" s="26"/>
      <c r="L252" s="26"/>
      <c r="M252" s="26"/>
      <c r="N252" s="26"/>
      <c r="O252" s="26"/>
      <c r="P252" s="26"/>
      <c r="Q252" s="26"/>
      <c r="R252" s="26"/>
      <c r="S252" s="26"/>
      <c r="T252" s="26"/>
      <c r="U252" s="26"/>
      <c r="V252" s="26"/>
      <c r="W252" s="26"/>
      <c r="X252" s="26"/>
      <c r="Y252" s="26"/>
      <c r="Z252" s="26"/>
    </row>
    <row r="253" spans="1:26" x14ac:dyDescent="0.2">
      <c r="A253" s="26"/>
      <c r="B253" s="30"/>
      <c r="C253" s="26"/>
      <c r="D253" s="26"/>
      <c r="E253" s="26"/>
      <c r="F253" s="26"/>
      <c r="G253" s="26"/>
      <c r="H253" s="26"/>
      <c r="I253" s="26"/>
      <c r="J253" s="26"/>
      <c r="K253" s="26"/>
      <c r="L253" s="26"/>
      <c r="M253" s="26"/>
      <c r="N253" s="26"/>
      <c r="O253" s="26"/>
      <c r="P253" s="26"/>
      <c r="Q253" s="26"/>
      <c r="R253" s="26"/>
      <c r="S253" s="26"/>
      <c r="T253" s="26"/>
      <c r="U253" s="26"/>
      <c r="V253" s="26"/>
      <c r="W253" s="26"/>
      <c r="X253" s="26"/>
      <c r="Y253" s="26"/>
      <c r="Z253" s="26"/>
    </row>
    <row r="254" spans="1:26" x14ac:dyDescent="0.2">
      <c r="A254" s="26"/>
      <c r="B254" s="30"/>
      <c r="C254" s="26"/>
      <c r="D254" s="26"/>
      <c r="E254" s="26"/>
      <c r="F254" s="26"/>
      <c r="G254" s="26"/>
      <c r="H254" s="26"/>
      <c r="I254" s="26"/>
      <c r="J254" s="26"/>
      <c r="K254" s="26"/>
      <c r="L254" s="26"/>
      <c r="M254" s="26"/>
      <c r="N254" s="26"/>
      <c r="O254" s="26"/>
      <c r="P254" s="26"/>
      <c r="Q254" s="26"/>
      <c r="R254" s="26"/>
      <c r="S254" s="26"/>
      <c r="T254" s="26"/>
      <c r="U254" s="26"/>
      <c r="V254" s="26"/>
      <c r="W254" s="26"/>
      <c r="X254" s="26"/>
      <c r="Y254" s="26"/>
      <c r="Z254" s="26"/>
    </row>
    <row r="255" spans="1:26" x14ac:dyDescent="0.2">
      <c r="A255" s="26"/>
      <c r="B255" s="30"/>
      <c r="C255" s="26"/>
      <c r="D255" s="26"/>
      <c r="E255" s="26"/>
      <c r="F255" s="26"/>
      <c r="G255" s="26"/>
      <c r="H255" s="26"/>
      <c r="I255" s="26"/>
      <c r="J255" s="26"/>
      <c r="K255" s="26"/>
      <c r="L255" s="26"/>
      <c r="M255" s="26"/>
      <c r="N255" s="26"/>
      <c r="O255" s="26"/>
      <c r="P255" s="26"/>
      <c r="Q255" s="26"/>
      <c r="R255" s="26"/>
      <c r="S255" s="26"/>
      <c r="T255" s="26"/>
      <c r="U255" s="26"/>
      <c r="V255" s="26"/>
      <c r="W255" s="26"/>
      <c r="X255" s="26"/>
      <c r="Y255" s="26"/>
      <c r="Z255" s="26"/>
    </row>
    <row r="256" spans="1:26" x14ac:dyDescent="0.2">
      <c r="A256" s="26"/>
      <c r="B256" s="30"/>
      <c r="C256" s="26"/>
      <c r="D256" s="26"/>
      <c r="E256" s="26"/>
      <c r="F256" s="26"/>
      <c r="G256" s="26"/>
      <c r="H256" s="26"/>
      <c r="I256" s="26"/>
      <c r="J256" s="26"/>
      <c r="K256" s="26"/>
      <c r="L256" s="26"/>
      <c r="M256" s="26"/>
      <c r="N256" s="26"/>
      <c r="O256" s="26"/>
      <c r="P256" s="26"/>
      <c r="Q256" s="26"/>
      <c r="R256" s="26"/>
      <c r="S256" s="26"/>
      <c r="T256" s="26"/>
      <c r="U256" s="26"/>
      <c r="V256" s="26"/>
      <c r="W256" s="26"/>
      <c r="X256" s="26"/>
      <c r="Y256" s="26"/>
      <c r="Z256" s="26"/>
    </row>
    <row r="257" spans="1:26" x14ac:dyDescent="0.2">
      <c r="A257" s="26"/>
      <c r="B257" s="30"/>
      <c r="C257" s="26"/>
      <c r="D257" s="26"/>
      <c r="E257" s="26"/>
      <c r="F257" s="26"/>
      <c r="G257" s="26"/>
      <c r="H257" s="26"/>
      <c r="I257" s="26"/>
      <c r="J257" s="26"/>
      <c r="K257" s="26"/>
      <c r="L257" s="26"/>
      <c r="M257" s="26"/>
      <c r="N257" s="26"/>
      <c r="O257" s="26"/>
      <c r="P257" s="26"/>
      <c r="Q257" s="26"/>
      <c r="R257" s="26"/>
      <c r="S257" s="26"/>
      <c r="T257" s="26"/>
      <c r="U257" s="26"/>
      <c r="V257" s="26"/>
      <c r="W257" s="26"/>
      <c r="X257" s="26"/>
      <c r="Y257" s="26"/>
      <c r="Z257" s="26"/>
    </row>
    <row r="258" spans="1:26" x14ac:dyDescent="0.2">
      <c r="A258" s="26"/>
      <c r="B258" s="30"/>
      <c r="C258" s="26"/>
      <c r="D258" s="26"/>
      <c r="E258" s="26"/>
      <c r="F258" s="26"/>
      <c r="G258" s="26"/>
      <c r="H258" s="26"/>
      <c r="I258" s="26"/>
      <c r="J258" s="26"/>
      <c r="K258" s="26"/>
      <c r="L258" s="26"/>
      <c r="M258" s="26"/>
      <c r="N258" s="26"/>
      <c r="O258" s="26"/>
      <c r="P258" s="26"/>
      <c r="Q258" s="26"/>
      <c r="R258" s="26"/>
      <c r="S258" s="26"/>
      <c r="T258" s="26"/>
      <c r="U258" s="26"/>
      <c r="V258" s="26"/>
      <c r="W258" s="26"/>
      <c r="X258" s="26"/>
      <c r="Y258" s="26"/>
      <c r="Z258" s="26"/>
    </row>
    <row r="259" spans="1:26" x14ac:dyDescent="0.2">
      <c r="A259" s="26"/>
      <c r="B259" s="30"/>
      <c r="C259" s="26"/>
      <c r="D259" s="26"/>
      <c r="E259" s="26"/>
      <c r="F259" s="26"/>
      <c r="G259" s="26"/>
      <c r="H259" s="26"/>
      <c r="I259" s="26"/>
      <c r="J259" s="26"/>
      <c r="K259" s="26"/>
      <c r="L259" s="26"/>
      <c r="M259" s="26"/>
      <c r="N259" s="26"/>
      <c r="O259" s="26"/>
      <c r="P259" s="26"/>
      <c r="Q259" s="26"/>
      <c r="R259" s="26"/>
      <c r="S259" s="26"/>
      <c r="T259" s="26"/>
      <c r="U259" s="26"/>
      <c r="V259" s="26"/>
      <c r="W259" s="26"/>
      <c r="X259" s="26"/>
      <c r="Y259" s="26"/>
      <c r="Z259" s="26"/>
    </row>
    <row r="260" spans="1:26" x14ac:dyDescent="0.2">
      <c r="A260" s="26"/>
      <c r="B260" s="30"/>
      <c r="C260" s="26"/>
      <c r="D260" s="26"/>
      <c r="E260" s="26"/>
      <c r="F260" s="26"/>
      <c r="G260" s="26"/>
      <c r="H260" s="26"/>
      <c r="I260" s="26"/>
      <c r="J260" s="26"/>
      <c r="K260" s="26"/>
      <c r="L260" s="26"/>
      <c r="M260" s="26"/>
      <c r="N260" s="26"/>
      <c r="O260" s="26"/>
      <c r="P260" s="26"/>
      <c r="Q260" s="26"/>
      <c r="R260" s="26"/>
      <c r="S260" s="26"/>
      <c r="T260" s="26"/>
      <c r="U260" s="26"/>
      <c r="V260" s="26"/>
      <c r="W260" s="26"/>
      <c r="X260" s="26"/>
      <c r="Y260" s="26"/>
      <c r="Z260" s="26"/>
    </row>
    <row r="261" spans="1:26" x14ac:dyDescent="0.2">
      <c r="A261" s="26"/>
      <c r="B261" s="30"/>
      <c r="C261" s="26"/>
      <c r="D261" s="26"/>
      <c r="E261" s="26"/>
      <c r="F261" s="26"/>
      <c r="G261" s="26"/>
      <c r="H261" s="26"/>
      <c r="I261" s="26"/>
      <c r="J261" s="26"/>
      <c r="K261" s="26"/>
      <c r="L261" s="26"/>
      <c r="M261" s="26"/>
      <c r="N261" s="26"/>
      <c r="O261" s="26"/>
      <c r="P261" s="26"/>
      <c r="Q261" s="26"/>
      <c r="R261" s="26"/>
      <c r="S261" s="26"/>
      <c r="T261" s="26"/>
      <c r="U261" s="26"/>
      <c r="V261" s="26"/>
      <c r="W261" s="26"/>
      <c r="X261" s="26"/>
      <c r="Y261" s="26"/>
      <c r="Z261" s="26"/>
    </row>
    <row r="262" spans="1:26" x14ac:dyDescent="0.2">
      <c r="A262" s="26"/>
      <c r="B262" s="30"/>
      <c r="C262" s="26"/>
      <c r="D262" s="26"/>
      <c r="E262" s="26"/>
      <c r="F262" s="26"/>
      <c r="G262" s="26"/>
      <c r="H262" s="26"/>
      <c r="I262" s="26"/>
      <c r="J262" s="26"/>
      <c r="K262" s="26"/>
      <c r="L262" s="26"/>
      <c r="M262" s="26"/>
      <c r="N262" s="26"/>
      <c r="O262" s="26"/>
      <c r="P262" s="26"/>
      <c r="Q262" s="26"/>
      <c r="R262" s="26"/>
      <c r="S262" s="26"/>
      <c r="T262" s="26"/>
      <c r="U262" s="26"/>
      <c r="V262" s="26"/>
      <c r="W262" s="26"/>
      <c r="X262" s="26"/>
      <c r="Y262" s="26"/>
      <c r="Z262" s="26"/>
    </row>
    <row r="263" spans="1:26" x14ac:dyDescent="0.2">
      <c r="A263" s="26"/>
      <c r="B263" s="30"/>
      <c r="C263" s="26"/>
      <c r="D263" s="26"/>
      <c r="E263" s="26"/>
      <c r="F263" s="26"/>
      <c r="G263" s="26"/>
      <c r="H263" s="26"/>
      <c r="I263" s="26"/>
      <c r="J263" s="26"/>
      <c r="K263" s="26"/>
      <c r="L263" s="26"/>
      <c r="M263" s="26"/>
      <c r="N263" s="26"/>
      <c r="O263" s="26"/>
      <c r="P263" s="26"/>
      <c r="Q263" s="26"/>
      <c r="R263" s="26"/>
      <c r="S263" s="26"/>
      <c r="T263" s="26"/>
      <c r="U263" s="26"/>
      <c r="V263" s="26"/>
      <c r="W263" s="26"/>
      <c r="X263" s="26"/>
      <c r="Y263" s="26"/>
      <c r="Z263" s="26"/>
    </row>
    <row r="264" spans="1:26" x14ac:dyDescent="0.2">
      <c r="A264" s="26"/>
      <c r="B264" s="30"/>
      <c r="C264" s="26"/>
      <c r="D264" s="26"/>
      <c r="E264" s="26"/>
      <c r="F264" s="26"/>
      <c r="G264" s="26"/>
      <c r="H264" s="26"/>
      <c r="I264" s="26"/>
      <c r="J264" s="26"/>
      <c r="K264" s="26"/>
      <c r="L264" s="26"/>
      <c r="M264" s="26"/>
      <c r="N264" s="26"/>
      <c r="O264" s="26"/>
      <c r="P264" s="26"/>
      <c r="Q264" s="26"/>
      <c r="R264" s="26"/>
      <c r="S264" s="26"/>
      <c r="T264" s="26"/>
      <c r="U264" s="26"/>
      <c r="V264" s="26"/>
      <c r="W264" s="26"/>
      <c r="X264" s="26"/>
      <c r="Y264" s="26"/>
      <c r="Z264" s="26"/>
    </row>
    <row r="265" spans="1:26" x14ac:dyDescent="0.2">
      <c r="A265" s="26"/>
      <c r="B265" s="30"/>
      <c r="C265" s="26"/>
      <c r="D265" s="26"/>
      <c r="E265" s="26"/>
      <c r="F265" s="26"/>
      <c r="G265" s="26"/>
      <c r="H265" s="26"/>
      <c r="I265" s="26"/>
      <c r="J265" s="26"/>
      <c r="K265" s="26"/>
      <c r="L265" s="26"/>
      <c r="M265" s="26"/>
      <c r="N265" s="26"/>
      <c r="O265" s="26"/>
      <c r="P265" s="26"/>
      <c r="Q265" s="26"/>
      <c r="R265" s="26"/>
      <c r="S265" s="26"/>
      <c r="T265" s="26"/>
      <c r="U265" s="26"/>
      <c r="V265" s="26"/>
      <c r="W265" s="26"/>
      <c r="X265" s="26"/>
      <c r="Y265" s="26"/>
      <c r="Z265" s="26"/>
    </row>
    <row r="266" spans="1:26" x14ac:dyDescent="0.2">
      <c r="A266" s="26"/>
      <c r="B266" s="30"/>
      <c r="C266" s="26"/>
      <c r="D266" s="26"/>
      <c r="E266" s="26"/>
      <c r="F266" s="26"/>
      <c r="G266" s="26"/>
      <c r="H266" s="26"/>
      <c r="I266" s="26"/>
      <c r="J266" s="26"/>
      <c r="K266" s="26"/>
      <c r="L266" s="26"/>
      <c r="M266" s="26"/>
      <c r="N266" s="26"/>
      <c r="O266" s="26"/>
      <c r="P266" s="26"/>
      <c r="Q266" s="26"/>
      <c r="R266" s="26"/>
      <c r="S266" s="26"/>
      <c r="T266" s="26"/>
      <c r="U266" s="26"/>
      <c r="V266" s="26"/>
      <c r="W266" s="26"/>
      <c r="X266" s="26"/>
      <c r="Y266" s="26"/>
      <c r="Z266" s="26"/>
    </row>
    <row r="267" spans="1:26" x14ac:dyDescent="0.2">
      <c r="A267" s="26"/>
      <c r="B267" s="30"/>
      <c r="C267" s="26"/>
      <c r="D267" s="26"/>
      <c r="E267" s="26"/>
      <c r="F267" s="26"/>
      <c r="G267" s="26"/>
      <c r="H267" s="26"/>
      <c r="I267" s="26"/>
      <c r="J267" s="26"/>
      <c r="K267" s="26"/>
      <c r="L267" s="26"/>
      <c r="M267" s="26"/>
      <c r="N267" s="26"/>
      <c r="O267" s="26"/>
      <c r="P267" s="26"/>
      <c r="Q267" s="26"/>
      <c r="R267" s="26"/>
      <c r="S267" s="26"/>
      <c r="T267" s="26"/>
      <c r="U267" s="26"/>
      <c r="V267" s="26"/>
      <c r="W267" s="26"/>
      <c r="X267" s="26"/>
      <c r="Y267" s="26"/>
      <c r="Z267" s="26"/>
    </row>
    <row r="268" spans="1:26" x14ac:dyDescent="0.2">
      <c r="A268" s="26"/>
      <c r="B268" s="30"/>
      <c r="C268" s="26"/>
      <c r="D268" s="26"/>
      <c r="E268" s="26"/>
      <c r="F268" s="26"/>
      <c r="G268" s="26"/>
      <c r="H268" s="26"/>
      <c r="I268" s="26"/>
      <c r="J268" s="26"/>
      <c r="K268" s="26"/>
      <c r="L268" s="26"/>
      <c r="M268" s="26"/>
      <c r="N268" s="26"/>
      <c r="O268" s="26"/>
      <c r="P268" s="26"/>
      <c r="Q268" s="26"/>
      <c r="R268" s="26"/>
      <c r="S268" s="26"/>
      <c r="T268" s="26"/>
      <c r="U268" s="26"/>
      <c r="V268" s="26"/>
      <c r="W268" s="26"/>
      <c r="X268" s="26"/>
      <c r="Y268" s="26"/>
      <c r="Z268" s="26"/>
    </row>
    <row r="269" spans="1:26" x14ac:dyDescent="0.2">
      <c r="A269" s="26"/>
      <c r="B269" s="30"/>
      <c r="C269" s="26"/>
      <c r="D269" s="26"/>
      <c r="E269" s="26"/>
      <c r="F269" s="26"/>
      <c r="G269" s="26"/>
      <c r="H269" s="26"/>
      <c r="I269" s="26"/>
      <c r="J269" s="26"/>
      <c r="K269" s="26"/>
      <c r="L269" s="26"/>
      <c r="M269" s="26"/>
      <c r="N269" s="26"/>
      <c r="O269" s="26"/>
      <c r="P269" s="26"/>
      <c r="Q269" s="26"/>
      <c r="R269" s="26"/>
      <c r="S269" s="26"/>
      <c r="T269" s="26"/>
      <c r="U269" s="26"/>
      <c r="V269" s="26"/>
      <c r="W269" s="26"/>
      <c r="X269" s="26"/>
      <c r="Y269" s="26"/>
      <c r="Z269" s="26"/>
    </row>
    <row r="270" spans="1:26" x14ac:dyDescent="0.2">
      <c r="A270" s="26"/>
      <c r="B270" s="30"/>
      <c r="C270" s="26"/>
      <c r="D270" s="26"/>
      <c r="E270" s="26"/>
      <c r="F270" s="26"/>
      <c r="G270" s="26"/>
      <c r="H270" s="26"/>
      <c r="I270" s="26"/>
      <c r="J270" s="26"/>
      <c r="K270" s="26"/>
      <c r="L270" s="26"/>
      <c r="M270" s="26"/>
      <c r="N270" s="26"/>
      <c r="O270" s="26"/>
      <c r="P270" s="26"/>
      <c r="Q270" s="26"/>
      <c r="R270" s="26"/>
      <c r="S270" s="26"/>
      <c r="T270" s="26"/>
      <c r="U270" s="26"/>
      <c r="V270" s="26"/>
      <c r="W270" s="26"/>
      <c r="X270" s="26"/>
      <c r="Y270" s="26"/>
      <c r="Z270" s="26"/>
    </row>
    <row r="271" spans="1:26" x14ac:dyDescent="0.2">
      <c r="A271" s="26"/>
      <c r="B271" s="30"/>
      <c r="C271" s="26"/>
      <c r="D271" s="26"/>
      <c r="E271" s="26"/>
      <c r="F271" s="26"/>
      <c r="G271" s="26"/>
      <c r="H271" s="26"/>
      <c r="I271" s="26"/>
      <c r="J271" s="26"/>
      <c r="K271" s="26"/>
      <c r="L271" s="26"/>
      <c r="M271" s="26"/>
      <c r="N271" s="26"/>
      <c r="O271" s="26"/>
      <c r="P271" s="26"/>
      <c r="Q271" s="26"/>
      <c r="R271" s="26"/>
      <c r="S271" s="26"/>
      <c r="T271" s="26"/>
      <c r="U271" s="26"/>
      <c r="V271" s="26"/>
      <c r="W271" s="26"/>
      <c r="X271" s="26"/>
      <c r="Y271" s="26"/>
      <c r="Z271" s="26"/>
    </row>
    <row r="272" spans="1:26" x14ac:dyDescent="0.2">
      <c r="A272" s="26"/>
      <c r="B272" s="30"/>
      <c r="C272" s="26"/>
      <c r="D272" s="26"/>
      <c r="E272" s="26"/>
      <c r="F272" s="26"/>
      <c r="G272" s="26"/>
      <c r="H272" s="26"/>
      <c r="I272" s="26"/>
      <c r="J272" s="26"/>
      <c r="K272" s="26"/>
      <c r="L272" s="26"/>
      <c r="M272" s="26"/>
      <c r="N272" s="26"/>
      <c r="O272" s="26"/>
      <c r="P272" s="26"/>
      <c r="Q272" s="26"/>
      <c r="R272" s="26"/>
      <c r="S272" s="26"/>
      <c r="T272" s="26"/>
      <c r="U272" s="26"/>
      <c r="V272" s="26"/>
      <c r="W272" s="26"/>
      <c r="X272" s="26"/>
      <c r="Y272" s="26"/>
      <c r="Z272" s="26"/>
    </row>
    <row r="273" spans="1:26" x14ac:dyDescent="0.2">
      <c r="A273" s="26"/>
      <c r="B273" s="30"/>
      <c r="C273" s="26"/>
      <c r="D273" s="26"/>
      <c r="E273" s="26"/>
      <c r="F273" s="26"/>
      <c r="G273" s="26"/>
      <c r="H273" s="26"/>
      <c r="I273" s="26"/>
      <c r="J273" s="26"/>
      <c r="K273" s="26"/>
      <c r="L273" s="26"/>
      <c r="M273" s="26"/>
      <c r="N273" s="26"/>
      <c r="O273" s="26"/>
      <c r="P273" s="26"/>
      <c r="Q273" s="26"/>
      <c r="R273" s="26"/>
      <c r="S273" s="26"/>
      <c r="T273" s="26"/>
      <c r="U273" s="26"/>
      <c r="V273" s="26"/>
      <c r="W273" s="26"/>
      <c r="X273" s="26"/>
      <c r="Y273" s="26"/>
      <c r="Z273" s="26"/>
    </row>
    <row r="274" spans="1:26" x14ac:dyDescent="0.2">
      <c r="A274" s="26"/>
      <c r="B274" s="30"/>
      <c r="C274" s="26"/>
      <c r="D274" s="26"/>
      <c r="E274" s="26"/>
      <c r="F274" s="26"/>
      <c r="G274" s="26"/>
      <c r="H274" s="26"/>
      <c r="I274" s="26"/>
      <c r="J274" s="26"/>
      <c r="K274" s="26"/>
      <c r="L274" s="26"/>
      <c r="M274" s="26"/>
      <c r="N274" s="26"/>
      <c r="O274" s="26"/>
      <c r="P274" s="26"/>
      <c r="Q274" s="26"/>
      <c r="R274" s="26"/>
      <c r="S274" s="26"/>
      <c r="T274" s="26"/>
      <c r="U274" s="26"/>
      <c r="V274" s="26"/>
      <c r="W274" s="26"/>
      <c r="X274" s="26"/>
      <c r="Y274" s="26"/>
      <c r="Z274" s="26"/>
    </row>
    <row r="275" spans="1:26" x14ac:dyDescent="0.2">
      <c r="A275" s="26"/>
      <c r="B275" s="30"/>
      <c r="C275" s="26"/>
      <c r="D275" s="26"/>
      <c r="E275" s="26"/>
      <c r="F275" s="26"/>
      <c r="G275" s="26"/>
      <c r="H275" s="26"/>
      <c r="I275" s="26"/>
      <c r="J275" s="26"/>
      <c r="K275" s="26"/>
      <c r="L275" s="26"/>
      <c r="M275" s="26"/>
      <c r="N275" s="26"/>
      <c r="O275" s="26"/>
      <c r="P275" s="26"/>
      <c r="Q275" s="26"/>
      <c r="R275" s="26"/>
      <c r="S275" s="26"/>
      <c r="T275" s="26"/>
      <c r="U275" s="26"/>
      <c r="V275" s="26"/>
      <c r="W275" s="26"/>
      <c r="X275" s="26"/>
      <c r="Y275" s="26"/>
      <c r="Z275" s="26"/>
    </row>
    <row r="276" spans="1:26" x14ac:dyDescent="0.2">
      <c r="A276" s="26"/>
      <c r="B276" s="30"/>
      <c r="C276" s="26"/>
      <c r="D276" s="26"/>
      <c r="E276" s="26"/>
      <c r="F276" s="26"/>
      <c r="G276" s="26"/>
      <c r="H276" s="26"/>
      <c r="I276" s="26"/>
      <c r="J276" s="26"/>
      <c r="K276" s="26"/>
      <c r="L276" s="26"/>
      <c r="M276" s="26"/>
      <c r="N276" s="26"/>
      <c r="O276" s="26"/>
      <c r="P276" s="26"/>
      <c r="Q276" s="26"/>
      <c r="R276" s="26"/>
      <c r="S276" s="26"/>
      <c r="T276" s="26"/>
      <c r="U276" s="26"/>
      <c r="V276" s="26"/>
      <c r="W276" s="26"/>
      <c r="X276" s="26"/>
      <c r="Y276" s="26"/>
      <c r="Z276" s="26"/>
    </row>
    <row r="277" spans="1:26" x14ac:dyDescent="0.2">
      <c r="A277" s="26"/>
      <c r="B277" s="30"/>
      <c r="C277" s="26"/>
      <c r="D277" s="26"/>
      <c r="E277" s="26"/>
      <c r="F277" s="26"/>
      <c r="G277" s="26"/>
      <c r="H277" s="26"/>
      <c r="I277" s="26"/>
      <c r="J277" s="26"/>
      <c r="K277" s="26"/>
      <c r="L277" s="26"/>
      <c r="M277" s="26"/>
      <c r="N277" s="26"/>
      <c r="O277" s="26"/>
      <c r="P277" s="26"/>
      <c r="Q277" s="26"/>
      <c r="R277" s="26"/>
      <c r="S277" s="26"/>
      <c r="T277" s="26"/>
      <c r="U277" s="26"/>
      <c r="V277" s="26"/>
      <c r="W277" s="26"/>
      <c r="X277" s="26"/>
      <c r="Y277" s="26"/>
      <c r="Z277" s="26"/>
    </row>
    <row r="278" spans="1:26" x14ac:dyDescent="0.2">
      <c r="A278" s="26"/>
      <c r="B278" s="30"/>
      <c r="C278" s="26"/>
      <c r="D278" s="26"/>
      <c r="E278" s="26"/>
      <c r="F278" s="26"/>
      <c r="G278" s="26"/>
      <c r="H278" s="26"/>
      <c r="I278" s="26"/>
      <c r="J278" s="26"/>
      <c r="K278" s="26"/>
      <c r="L278" s="26"/>
      <c r="M278" s="26"/>
      <c r="N278" s="26"/>
      <c r="O278" s="26"/>
      <c r="P278" s="26"/>
      <c r="Q278" s="26"/>
      <c r="R278" s="26"/>
      <c r="S278" s="26"/>
      <c r="T278" s="26"/>
      <c r="U278" s="26"/>
      <c r="V278" s="26"/>
      <c r="W278" s="26"/>
      <c r="X278" s="26"/>
      <c r="Y278" s="26"/>
      <c r="Z278" s="26"/>
    </row>
    <row r="279" spans="1:26" x14ac:dyDescent="0.2">
      <c r="A279" s="26"/>
      <c r="B279" s="30"/>
      <c r="C279" s="26"/>
      <c r="D279" s="26"/>
      <c r="E279" s="26"/>
      <c r="F279" s="26"/>
      <c r="G279" s="26"/>
      <c r="H279" s="26"/>
      <c r="I279" s="26"/>
      <c r="J279" s="26"/>
      <c r="K279" s="26"/>
      <c r="L279" s="26"/>
      <c r="M279" s="26"/>
      <c r="N279" s="26"/>
      <c r="O279" s="26"/>
      <c r="P279" s="26"/>
      <c r="Q279" s="26"/>
      <c r="R279" s="26"/>
      <c r="S279" s="26"/>
      <c r="T279" s="26"/>
      <c r="U279" s="26"/>
      <c r="V279" s="26"/>
      <c r="W279" s="26"/>
      <c r="X279" s="26"/>
      <c r="Y279" s="26"/>
      <c r="Z279" s="26"/>
    </row>
    <row r="280" spans="1:26" x14ac:dyDescent="0.2">
      <c r="A280" s="26"/>
      <c r="B280" s="30"/>
      <c r="C280" s="26"/>
      <c r="D280" s="26"/>
      <c r="E280" s="26"/>
      <c r="F280" s="26"/>
      <c r="G280" s="26"/>
      <c r="H280" s="26"/>
      <c r="I280" s="26"/>
      <c r="J280" s="26"/>
      <c r="K280" s="26"/>
      <c r="L280" s="26"/>
      <c r="M280" s="26"/>
      <c r="N280" s="26"/>
      <c r="O280" s="26"/>
      <c r="P280" s="26"/>
      <c r="Q280" s="26"/>
      <c r="R280" s="26"/>
      <c r="S280" s="26"/>
      <c r="T280" s="26"/>
      <c r="U280" s="26"/>
      <c r="V280" s="26"/>
      <c r="W280" s="26"/>
      <c r="X280" s="26"/>
      <c r="Y280" s="26"/>
      <c r="Z280" s="26"/>
    </row>
    <row r="281" spans="1:26" x14ac:dyDescent="0.2">
      <c r="A281" s="26"/>
      <c r="B281" s="30"/>
      <c r="C281" s="26"/>
      <c r="D281" s="26"/>
      <c r="E281" s="26"/>
      <c r="F281" s="26"/>
      <c r="G281" s="26"/>
      <c r="H281" s="26"/>
      <c r="I281" s="26"/>
      <c r="J281" s="26"/>
      <c r="K281" s="26"/>
      <c r="L281" s="26"/>
      <c r="M281" s="26"/>
      <c r="N281" s="26"/>
      <c r="O281" s="26"/>
      <c r="P281" s="26"/>
      <c r="Q281" s="26"/>
      <c r="R281" s="26"/>
      <c r="S281" s="26"/>
      <c r="T281" s="26"/>
      <c r="U281" s="26"/>
      <c r="V281" s="26"/>
      <c r="W281" s="26"/>
      <c r="X281" s="26"/>
      <c r="Y281" s="26"/>
      <c r="Z281" s="26"/>
    </row>
    <row r="282" spans="1:26" x14ac:dyDescent="0.2">
      <c r="A282" s="26"/>
      <c r="B282" s="30"/>
      <c r="C282" s="26"/>
      <c r="D282" s="26"/>
      <c r="E282" s="26"/>
      <c r="F282" s="26"/>
      <c r="G282" s="26"/>
      <c r="H282" s="26"/>
      <c r="I282" s="26"/>
      <c r="J282" s="26"/>
      <c r="K282" s="26"/>
      <c r="L282" s="26"/>
      <c r="M282" s="26"/>
      <c r="N282" s="26"/>
      <c r="O282" s="26"/>
      <c r="P282" s="26"/>
      <c r="Q282" s="26"/>
      <c r="R282" s="26"/>
      <c r="S282" s="26"/>
      <c r="T282" s="26"/>
      <c r="U282" s="26"/>
      <c r="V282" s="26"/>
      <c r="W282" s="26"/>
      <c r="X282" s="26"/>
      <c r="Y282" s="26"/>
      <c r="Z282" s="26"/>
    </row>
    <row r="283" spans="1:26" x14ac:dyDescent="0.2">
      <c r="A283" s="26"/>
      <c r="B283" s="30"/>
      <c r="C283" s="26"/>
      <c r="D283" s="26"/>
      <c r="E283" s="26"/>
      <c r="F283" s="26"/>
      <c r="G283" s="26"/>
      <c r="H283" s="26"/>
      <c r="I283" s="26"/>
      <c r="J283" s="26"/>
      <c r="K283" s="26"/>
      <c r="L283" s="26"/>
      <c r="M283" s="26"/>
      <c r="N283" s="26"/>
      <c r="O283" s="26"/>
      <c r="P283" s="26"/>
      <c r="Q283" s="26"/>
      <c r="R283" s="26"/>
      <c r="S283" s="26"/>
      <c r="T283" s="26"/>
      <c r="U283" s="26"/>
      <c r="V283" s="26"/>
      <c r="W283" s="26"/>
      <c r="X283" s="26"/>
      <c r="Y283" s="26"/>
      <c r="Z283" s="26"/>
    </row>
    <row r="284" spans="1:26" x14ac:dyDescent="0.2">
      <c r="A284" s="26"/>
      <c r="B284" s="30"/>
      <c r="C284" s="26"/>
      <c r="D284" s="26"/>
      <c r="E284" s="26"/>
      <c r="F284" s="26"/>
      <c r="G284" s="26"/>
      <c r="H284" s="26"/>
      <c r="I284" s="26"/>
      <c r="J284" s="26"/>
      <c r="K284" s="26"/>
      <c r="L284" s="26"/>
      <c r="M284" s="26"/>
      <c r="N284" s="26"/>
      <c r="O284" s="26"/>
      <c r="P284" s="26"/>
      <c r="Q284" s="26"/>
      <c r="R284" s="26"/>
      <c r="S284" s="26"/>
      <c r="T284" s="26"/>
      <c r="U284" s="26"/>
      <c r="V284" s="26"/>
      <c r="W284" s="26"/>
      <c r="X284" s="26"/>
      <c r="Y284" s="26"/>
      <c r="Z284" s="26"/>
    </row>
    <row r="285" spans="1:26" x14ac:dyDescent="0.2">
      <c r="A285" s="26"/>
      <c r="B285" s="30"/>
      <c r="C285" s="26"/>
      <c r="D285" s="26"/>
      <c r="E285" s="26"/>
      <c r="F285" s="26"/>
      <c r="G285" s="26"/>
      <c r="H285" s="26"/>
      <c r="I285" s="26"/>
      <c r="J285" s="26"/>
      <c r="K285" s="26"/>
      <c r="L285" s="26"/>
      <c r="M285" s="26"/>
      <c r="N285" s="26"/>
      <c r="O285" s="26"/>
      <c r="P285" s="26"/>
      <c r="Q285" s="26"/>
      <c r="R285" s="26"/>
      <c r="S285" s="26"/>
      <c r="T285" s="26"/>
      <c r="U285" s="26"/>
      <c r="V285" s="26"/>
      <c r="W285" s="26"/>
      <c r="X285" s="26"/>
      <c r="Y285" s="26"/>
      <c r="Z285" s="26"/>
    </row>
    <row r="286" spans="1:26" x14ac:dyDescent="0.2">
      <c r="A286" s="26"/>
      <c r="B286" s="30"/>
      <c r="C286" s="26"/>
      <c r="D286" s="26"/>
      <c r="E286" s="26"/>
      <c r="F286" s="26"/>
      <c r="G286" s="26"/>
      <c r="H286" s="26"/>
      <c r="I286" s="26"/>
      <c r="J286" s="26"/>
      <c r="K286" s="26"/>
      <c r="L286" s="26"/>
      <c r="M286" s="26"/>
      <c r="N286" s="26"/>
      <c r="O286" s="26"/>
      <c r="P286" s="26"/>
      <c r="Q286" s="26"/>
      <c r="R286" s="26"/>
      <c r="S286" s="26"/>
      <c r="T286" s="26"/>
      <c r="U286" s="26"/>
      <c r="V286" s="26"/>
      <c r="W286" s="26"/>
      <c r="X286" s="26"/>
      <c r="Y286" s="26"/>
      <c r="Z286" s="26"/>
    </row>
    <row r="287" spans="1:26" x14ac:dyDescent="0.2">
      <c r="A287" s="26"/>
      <c r="B287" s="30"/>
      <c r="C287" s="26"/>
      <c r="D287" s="26"/>
      <c r="E287" s="26"/>
      <c r="F287" s="26"/>
      <c r="G287" s="26"/>
      <c r="H287" s="26"/>
      <c r="I287" s="26"/>
      <c r="J287" s="26"/>
      <c r="K287" s="26"/>
      <c r="L287" s="26"/>
      <c r="M287" s="26"/>
      <c r="N287" s="26"/>
      <c r="O287" s="26"/>
      <c r="P287" s="26"/>
      <c r="Q287" s="26"/>
      <c r="R287" s="26"/>
      <c r="S287" s="26"/>
      <c r="T287" s="26"/>
      <c r="U287" s="26"/>
      <c r="V287" s="26"/>
      <c r="W287" s="26"/>
      <c r="X287" s="26"/>
      <c r="Y287" s="26"/>
      <c r="Z287" s="26"/>
    </row>
    <row r="288" spans="1:26" x14ac:dyDescent="0.2">
      <c r="A288" s="26"/>
      <c r="B288" s="30"/>
      <c r="C288" s="26"/>
      <c r="D288" s="26"/>
      <c r="E288" s="26"/>
      <c r="F288" s="26"/>
      <c r="G288" s="26"/>
      <c r="H288" s="26"/>
      <c r="I288" s="26"/>
      <c r="J288" s="26"/>
      <c r="K288" s="26"/>
      <c r="L288" s="26"/>
      <c r="M288" s="26"/>
      <c r="N288" s="26"/>
      <c r="O288" s="26"/>
      <c r="P288" s="26"/>
      <c r="Q288" s="26"/>
      <c r="R288" s="26"/>
      <c r="S288" s="26"/>
      <c r="T288" s="26"/>
      <c r="U288" s="26"/>
      <c r="V288" s="26"/>
      <c r="W288" s="26"/>
      <c r="X288" s="26"/>
      <c r="Y288" s="26"/>
      <c r="Z288" s="26"/>
    </row>
    <row r="289" spans="1:26" x14ac:dyDescent="0.2">
      <c r="A289" s="26"/>
      <c r="B289" s="30"/>
      <c r="C289" s="26"/>
      <c r="D289" s="26"/>
      <c r="E289" s="26"/>
      <c r="F289" s="26"/>
      <c r="G289" s="26"/>
      <c r="H289" s="26"/>
      <c r="I289" s="26"/>
      <c r="J289" s="26"/>
      <c r="K289" s="26"/>
      <c r="L289" s="26"/>
      <c r="M289" s="26"/>
      <c r="N289" s="26"/>
      <c r="O289" s="26"/>
      <c r="P289" s="26"/>
      <c r="Q289" s="26"/>
      <c r="R289" s="26"/>
      <c r="S289" s="26"/>
      <c r="T289" s="26"/>
      <c r="U289" s="26"/>
      <c r="V289" s="26"/>
      <c r="W289" s="26"/>
      <c r="X289" s="26"/>
      <c r="Y289" s="26"/>
      <c r="Z289" s="26"/>
    </row>
    <row r="290" spans="1:26" x14ac:dyDescent="0.2">
      <c r="A290" s="26"/>
      <c r="B290" s="30"/>
      <c r="C290" s="26"/>
      <c r="D290" s="26"/>
      <c r="E290" s="26"/>
      <c r="F290" s="26"/>
      <c r="G290" s="26"/>
      <c r="H290" s="26"/>
      <c r="I290" s="26"/>
      <c r="J290" s="26"/>
      <c r="K290" s="26"/>
      <c r="L290" s="26"/>
      <c r="M290" s="26"/>
      <c r="N290" s="26"/>
      <c r="O290" s="26"/>
      <c r="P290" s="26"/>
      <c r="Q290" s="26"/>
      <c r="R290" s="26"/>
      <c r="S290" s="26"/>
      <c r="T290" s="26"/>
      <c r="U290" s="26"/>
      <c r="V290" s="26"/>
      <c r="W290" s="26"/>
      <c r="X290" s="26"/>
      <c r="Y290" s="26"/>
      <c r="Z290" s="26"/>
    </row>
    <row r="291" spans="1:26" x14ac:dyDescent="0.2">
      <c r="A291" s="26"/>
      <c r="B291" s="30"/>
      <c r="C291" s="26"/>
      <c r="D291" s="26"/>
      <c r="E291" s="26"/>
      <c r="F291" s="26"/>
      <c r="G291" s="26"/>
      <c r="H291" s="26"/>
      <c r="I291" s="26"/>
      <c r="J291" s="26"/>
      <c r="K291" s="26"/>
      <c r="L291" s="26"/>
      <c r="M291" s="26"/>
      <c r="N291" s="26"/>
      <c r="O291" s="26"/>
      <c r="P291" s="26"/>
      <c r="Q291" s="26"/>
      <c r="R291" s="26"/>
      <c r="S291" s="26"/>
      <c r="T291" s="26"/>
      <c r="U291" s="26"/>
      <c r="V291" s="26"/>
      <c r="W291" s="26"/>
      <c r="X291" s="26"/>
      <c r="Y291" s="26"/>
      <c r="Z291" s="26"/>
    </row>
    <row r="292" spans="1:26" x14ac:dyDescent="0.2">
      <c r="A292" s="26"/>
      <c r="B292" s="30"/>
      <c r="C292" s="26"/>
      <c r="D292" s="26"/>
      <c r="E292" s="26"/>
      <c r="F292" s="26"/>
      <c r="G292" s="26"/>
      <c r="H292" s="26"/>
      <c r="I292" s="26"/>
      <c r="J292" s="26"/>
      <c r="K292" s="26"/>
      <c r="L292" s="26"/>
      <c r="M292" s="26"/>
      <c r="N292" s="26"/>
      <c r="O292" s="26"/>
      <c r="P292" s="26"/>
      <c r="Q292" s="26"/>
      <c r="R292" s="26"/>
      <c r="S292" s="26"/>
      <c r="T292" s="26"/>
      <c r="U292" s="26"/>
      <c r="V292" s="26"/>
      <c r="W292" s="26"/>
      <c r="X292" s="26"/>
      <c r="Y292" s="26"/>
      <c r="Z292" s="26"/>
    </row>
    <row r="293" spans="1:26" x14ac:dyDescent="0.2">
      <c r="A293" s="26"/>
      <c r="B293" s="30"/>
      <c r="C293" s="26"/>
      <c r="D293" s="26"/>
      <c r="E293" s="26"/>
      <c r="F293" s="26"/>
      <c r="G293" s="26"/>
      <c r="H293" s="26"/>
      <c r="I293" s="26"/>
      <c r="J293" s="26"/>
      <c r="K293" s="26"/>
      <c r="L293" s="26"/>
      <c r="M293" s="26"/>
      <c r="N293" s="26"/>
      <c r="O293" s="26"/>
      <c r="P293" s="26"/>
      <c r="Q293" s="26"/>
      <c r="R293" s="26"/>
      <c r="S293" s="26"/>
      <c r="T293" s="26"/>
      <c r="U293" s="26"/>
      <c r="V293" s="26"/>
      <c r="W293" s="26"/>
      <c r="X293" s="26"/>
      <c r="Y293" s="26"/>
      <c r="Z293" s="26"/>
    </row>
    <row r="294" spans="1:26" x14ac:dyDescent="0.2">
      <c r="A294" s="26"/>
      <c r="B294" s="30"/>
      <c r="C294" s="26"/>
      <c r="D294" s="26"/>
      <c r="E294" s="26"/>
      <c r="F294" s="26"/>
      <c r="G294" s="26"/>
      <c r="H294" s="26"/>
      <c r="I294" s="26"/>
      <c r="J294" s="26"/>
      <c r="K294" s="26"/>
      <c r="L294" s="26"/>
      <c r="M294" s="26"/>
      <c r="N294" s="26"/>
      <c r="O294" s="26"/>
      <c r="P294" s="26"/>
      <c r="Q294" s="26"/>
      <c r="R294" s="26"/>
      <c r="S294" s="26"/>
      <c r="T294" s="26"/>
      <c r="U294" s="26"/>
      <c r="V294" s="26"/>
      <c r="W294" s="26"/>
      <c r="X294" s="26"/>
      <c r="Y294" s="26"/>
      <c r="Z294" s="26"/>
    </row>
    <row r="295" spans="1:26" x14ac:dyDescent="0.2">
      <c r="A295" s="26"/>
      <c r="B295" s="30"/>
      <c r="C295" s="26"/>
      <c r="D295" s="26"/>
      <c r="E295" s="26"/>
      <c r="F295" s="26"/>
      <c r="G295" s="26"/>
      <c r="H295" s="26"/>
      <c r="I295" s="26"/>
      <c r="J295" s="26"/>
      <c r="K295" s="26"/>
      <c r="L295" s="26"/>
      <c r="M295" s="26"/>
      <c r="N295" s="26"/>
      <c r="O295" s="26"/>
      <c r="P295" s="26"/>
      <c r="Q295" s="26"/>
      <c r="R295" s="26"/>
      <c r="S295" s="26"/>
      <c r="T295" s="26"/>
      <c r="U295" s="26"/>
      <c r="V295" s="26"/>
      <c r="W295" s="26"/>
      <c r="X295" s="26"/>
      <c r="Y295" s="26"/>
      <c r="Z295" s="26"/>
    </row>
    <row r="296" spans="1:26" x14ac:dyDescent="0.2">
      <c r="A296" s="26"/>
      <c r="B296" s="30"/>
      <c r="C296" s="26"/>
      <c r="D296" s="26"/>
      <c r="E296" s="26"/>
      <c r="F296" s="26"/>
      <c r="G296" s="26"/>
      <c r="H296" s="26"/>
      <c r="I296" s="26"/>
      <c r="J296" s="26"/>
      <c r="K296" s="26"/>
      <c r="L296" s="26"/>
      <c r="M296" s="26"/>
      <c r="N296" s="26"/>
      <c r="O296" s="26"/>
      <c r="P296" s="26"/>
      <c r="Q296" s="26"/>
      <c r="R296" s="26"/>
      <c r="S296" s="26"/>
      <c r="T296" s="26"/>
      <c r="U296" s="26"/>
      <c r="V296" s="26"/>
      <c r="W296" s="26"/>
      <c r="X296" s="26"/>
      <c r="Y296" s="26"/>
      <c r="Z296" s="26"/>
    </row>
    <row r="297" spans="1:26" x14ac:dyDescent="0.2">
      <c r="A297" s="26"/>
      <c r="B297" s="30"/>
      <c r="C297" s="26"/>
      <c r="D297" s="26"/>
      <c r="E297" s="26"/>
      <c r="F297" s="26"/>
      <c r="G297" s="26"/>
      <c r="H297" s="26"/>
      <c r="I297" s="26"/>
      <c r="J297" s="26"/>
      <c r="K297" s="26"/>
      <c r="L297" s="26"/>
      <c r="M297" s="26"/>
      <c r="N297" s="26"/>
      <c r="O297" s="26"/>
      <c r="P297" s="26"/>
      <c r="Q297" s="26"/>
      <c r="R297" s="26"/>
      <c r="S297" s="26"/>
      <c r="T297" s="26"/>
      <c r="U297" s="26"/>
      <c r="V297" s="26"/>
      <c r="W297" s="26"/>
      <c r="X297" s="26"/>
      <c r="Y297" s="26"/>
      <c r="Z297" s="26"/>
    </row>
    <row r="298" spans="1:26" x14ac:dyDescent="0.2">
      <c r="A298" s="26"/>
      <c r="B298" s="30"/>
      <c r="C298" s="26"/>
      <c r="D298" s="26"/>
      <c r="E298" s="26"/>
      <c r="F298" s="26"/>
      <c r="G298" s="26"/>
      <c r="H298" s="26"/>
      <c r="I298" s="26"/>
      <c r="J298" s="26"/>
      <c r="K298" s="26"/>
      <c r="L298" s="26"/>
      <c r="M298" s="26"/>
      <c r="N298" s="26"/>
      <c r="O298" s="26"/>
      <c r="P298" s="26"/>
      <c r="Q298" s="26"/>
      <c r="R298" s="26"/>
      <c r="S298" s="26"/>
      <c r="T298" s="26"/>
      <c r="U298" s="26"/>
      <c r="V298" s="26"/>
      <c r="W298" s="26"/>
      <c r="X298" s="26"/>
      <c r="Y298" s="26"/>
      <c r="Z298" s="26"/>
    </row>
    <row r="299" spans="1:26" x14ac:dyDescent="0.2">
      <c r="A299" s="26"/>
      <c r="B299" s="30"/>
      <c r="C299" s="26"/>
      <c r="D299" s="26"/>
      <c r="E299" s="26"/>
      <c r="F299" s="26"/>
      <c r="G299" s="26"/>
      <c r="H299" s="26"/>
      <c r="I299" s="26"/>
      <c r="J299" s="26"/>
      <c r="K299" s="26"/>
      <c r="L299" s="26"/>
      <c r="M299" s="26"/>
      <c r="N299" s="26"/>
      <c r="O299" s="26"/>
      <c r="P299" s="26"/>
      <c r="Q299" s="26"/>
      <c r="R299" s="26"/>
      <c r="S299" s="26"/>
      <c r="T299" s="26"/>
      <c r="U299" s="26"/>
      <c r="V299" s="26"/>
      <c r="W299" s="26"/>
      <c r="X299" s="26"/>
      <c r="Y299" s="26"/>
      <c r="Z299" s="26"/>
    </row>
    <row r="300" spans="1:26" x14ac:dyDescent="0.2">
      <c r="A300" s="26"/>
      <c r="B300" s="30"/>
      <c r="C300" s="26"/>
      <c r="D300" s="26"/>
      <c r="E300" s="26"/>
      <c r="F300" s="26"/>
      <c r="G300" s="26"/>
      <c r="H300" s="26"/>
      <c r="I300" s="26"/>
      <c r="J300" s="26"/>
      <c r="K300" s="26"/>
      <c r="L300" s="26"/>
      <c r="M300" s="26"/>
      <c r="N300" s="26"/>
      <c r="O300" s="26"/>
      <c r="P300" s="26"/>
      <c r="Q300" s="26"/>
      <c r="R300" s="26"/>
      <c r="S300" s="26"/>
      <c r="T300" s="26"/>
      <c r="U300" s="26"/>
      <c r="V300" s="26"/>
      <c r="W300" s="26"/>
      <c r="X300" s="26"/>
      <c r="Y300" s="26"/>
      <c r="Z300" s="26"/>
    </row>
    <row r="301" spans="1:26" x14ac:dyDescent="0.2">
      <c r="A301" s="26"/>
      <c r="B301" s="30"/>
      <c r="C301" s="26"/>
      <c r="D301" s="26"/>
      <c r="E301" s="26"/>
      <c r="F301" s="26"/>
      <c r="G301" s="26"/>
      <c r="H301" s="26"/>
      <c r="I301" s="26"/>
      <c r="J301" s="26"/>
      <c r="K301" s="26"/>
      <c r="L301" s="26"/>
      <c r="M301" s="26"/>
      <c r="N301" s="26"/>
      <c r="O301" s="26"/>
      <c r="P301" s="26"/>
      <c r="Q301" s="26"/>
      <c r="R301" s="26"/>
      <c r="S301" s="26"/>
      <c r="T301" s="26"/>
      <c r="U301" s="26"/>
      <c r="V301" s="26"/>
      <c r="W301" s="26"/>
      <c r="X301" s="26"/>
      <c r="Y301" s="26"/>
      <c r="Z301" s="26"/>
    </row>
    <row r="302" spans="1:26" x14ac:dyDescent="0.2">
      <c r="A302" s="26"/>
      <c r="B302" s="30"/>
      <c r="C302" s="26"/>
      <c r="D302" s="26"/>
      <c r="E302" s="26"/>
      <c r="F302" s="26"/>
      <c r="G302" s="26"/>
      <c r="H302" s="26"/>
      <c r="I302" s="26"/>
      <c r="J302" s="26"/>
      <c r="K302" s="26"/>
      <c r="L302" s="26"/>
      <c r="M302" s="26"/>
      <c r="N302" s="26"/>
      <c r="O302" s="26"/>
      <c r="P302" s="26"/>
      <c r="Q302" s="26"/>
      <c r="R302" s="26"/>
      <c r="S302" s="26"/>
      <c r="T302" s="26"/>
      <c r="U302" s="26"/>
      <c r="V302" s="26"/>
      <c r="W302" s="26"/>
      <c r="X302" s="26"/>
      <c r="Y302" s="26"/>
      <c r="Z302" s="26"/>
    </row>
    <row r="303" spans="1:26" x14ac:dyDescent="0.2">
      <c r="A303" s="26"/>
      <c r="B303" s="30"/>
      <c r="C303" s="26"/>
      <c r="D303" s="26"/>
      <c r="E303" s="26"/>
      <c r="F303" s="26"/>
      <c r="G303" s="26"/>
      <c r="H303" s="26"/>
      <c r="I303" s="26"/>
      <c r="J303" s="26"/>
      <c r="K303" s="26"/>
      <c r="L303" s="26"/>
      <c r="M303" s="26"/>
      <c r="N303" s="26"/>
      <c r="O303" s="26"/>
      <c r="P303" s="26"/>
      <c r="Q303" s="26"/>
      <c r="R303" s="26"/>
      <c r="S303" s="26"/>
      <c r="T303" s="26"/>
      <c r="U303" s="26"/>
      <c r="V303" s="26"/>
      <c r="W303" s="26"/>
      <c r="X303" s="26"/>
      <c r="Y303" s="26"/>
      <c r="Z303" s="26"/>
    </row>
    <row r="304" spans="1:26" x14ac:dyDescent="0.2">
      <c r="A304" s="26"/>
      <c r="B304" s="30"/>
      <c r="C304" s="26"/>
      <c r="D304" s="26"/>
      <c r="E304" s="26"/>
      <c r="F304" s="26"/>
      <c r="G304" s="26"/>
      <c r="H304" s="26"/>
      <c r="I304" s="26"/>
      <c r="J304" s="26"/>
      <c r="K304" s="26"/>
      <c r="L304" s="26"/>
      <c r="M304" s="26"/>
      <c r="N304" s="26"/>
      <c r="O304" s="26"/>
      <c r="P304" s="26"/>
      <c r="Q304" s="26"/>
      <c r="R304" s="26"/>
      <c r="S304" s="26"/>
      <c r="T304" s="26"/>
      <c r="U304" s="26"/>
      <c r="V304" s="26"/>
      <c r="W304" s="26"/>
      <c r="X304" s="26"/>
      <c r="Y304" s="26"/>
      <c r="Z304" s="26"/>
    </row>
    <row r="305" spans="1:26" x14ac:dyDescent="0.2">
      <c r="A305" s="26"/>
      <c r="B305" s="30"/>
      <c r="C305" s="26"/>
      <c r="D305" s="26"/>
      <c r="E305" s="26"/>
      <c r="F305" s="26"/>
      <c r="G305" s="26"/>
      <c r="H305" s="26"/>
      <c r="I305" s="26"/>
      <c r="J305" s="26"/>
      <c r="K305" s="26"/>
      <c r="L305" s="26"/>
      <c r="M305" s="26"/>
      <c r="N305" s="26"/>
      <c r="O305" s="26"/>
      <c r="P305" s="26"/>
      <c r="Q305" s="26"/>
      <c r="R305" s="26"/>
      <c r="S305" s="26"/>
      <c r="T305" s="26"/>
      <c r="U305" s="26"/>
      <c r="V305" s="26"/>
      <c r="W305" s="26"/>
      <c r="X305" s="26"/>
      <c r="Y305" s="26"/>
      <c r="Z305" s="26"/>
    </row>
    <row r="306" spans="1:26" x14ac:dyDescent="0.2">
      <c r="A306" s="26"/>
      <c r="B306" s="30"/>
      <c r="C306" s="26"/>
      <c r="D306" s="26"/>
      <c r="E306" s="26"/>
      <c r="F306" s="26"/>
      <c r="G306" s="26"/>
      <c r="H306" s="26"/>
      <c r="I306" s="26"/>
      <c r="J306" s="26"/>
      <c r="K306" s="26"/>
      <c r="L306" s="26"/>
      <c r="M306" s="26"/>
      <c r="N306" s="26"/>
      <c r="O306" s="26"/>
      <c r="P306" s="26"/>
      <c r="Q306" s="26"/>
      <c r="R306" s="26"/>
      <c r="S306" s="26"/>
      <c r="T306" s="26"/>
      <c r="U306" s="26"/>
      <c r="V306" s="26"/>
      <c r="W306" s="26"/>
      <c r="X306" s="26"/>
      <c r="Y306" s="26"/>
      <c r="Z306" s="26"/>
    </row>
    <row r="307" spans="1:26" x14ac:dyDescent="0.2">
      <c r="A307" s="26"/>
      <c r="B307" s="30"/>
      <c r="C307" s="26"/>
      <c r="D307" s="26"/>
      <c r="E307" s="26"/>
      <c r="F307" s="26"/>
      <c r="G307" s="26"/>
      <c r="H307" s="26"/>
      <c r="I307" s="26"/>
      <c r="J307" s="26"/>
      <c r="K307" s="26"/>
      <c r="L307" s="26"/>
      <c r="M307" s="26"/>
      <c r="N307" s="26"/>
      <c r="O307" s="26"/>
      <c r="P307" s="26"/>
      <c r="Q307" s="26"/>
      <c r="R307" s="26"/>
      <c r="S307" s="26"/>
      <c r="T307" s="26"/>
      <c r="U307" s="26"/>
      <c r="V307" s="26"/>
      <c r="W307" s="26"/>
      <c r="X307" s="26"/>
      <c r="Y307" s="26"/>
      <c r="Z307" s="26"/>
    </row>
    <row r="308" spans="1:26" x14ac:dyDescent="0.2">
      <c r="A308" s="26"/>
      <c r="B308" s="30"/>
      <c r="C308" s="26"/>
      <c r="D308" s="26"/>
      <c r="E308" s="26"/>
      <c r="F308" s="26"/>
      <c r="G308" s="26"/>
      <c r="H308" s="26"/>
      <c r="I308" s="26"/>
      <c r="J308" s="26"/>
      <c r="K308" s="26"/>
      <c r="L308" s="26"/>
      <c r="M308" s="26"/>
      <c r="N308" s="26"/>
      <c r="O308" s="26"/>
      <c r="P308" s="26"/>
      <c r="Q308" s="26"/>
      <c r="R308" s="26"/>
      <c r="S308" s="26"/>
      <c r="T308" s="26"/>
      <c r="U308" s="26"/>
      <c r="V308" s="26"/>
      <c r="W308" s="26"/>
      <c r="X308" s="26"/>
      <c r="Y308" s="26"/>
      <c r="Z308" s="26"/>
    </row>
    <row r="309" spans="1:26" x14ac:dyDescent="0.2">
      <c r="A309" s="26"/>
      <c r="B309" s="30"/>
      <c r="C309" s="26"/>
      <c r="D309" s="26"/>
      <c r="E309" s="26"/>
      <c r="F309" s="26"/>
      <c r="G309" s="26"/>
      <c r="H309" s="26"/>
      <c r="I309" s="26"/>
      <c r="J309" s="26"/>
      <c r="K309" s="26"/>
      <c r="L309" s="26"/>
      <c r="M309" s="26"/>
      <c r="N309" s="26"/>
      <c r="O309" s="26"/>
      <c r="P309" s="26"/>
      <c r="Q309" s="26"/>
      <c r="R309" s="26"/>
      <c r="S309" s="26"/>
      <c r="T309" s="26"/>
      <c r="U309" s="26"/>
      <c r="V309" s="26"/>
      <c r="W309" s="26"/>
      <c r="X309" s="26"/>
      <c r="Y309" s="26"/>
      <c r="Z309" s="26"/>
    </row>
    <row r="310" spans="1:26" x14ac:dyDescent="0.2">
      <c r="A310" s="26"/>
      <c r="B310" s="30"/>
      <c r="C310" s="26"/>
      <c r="D310" s="26"/>
      <c r="E310" s="26"/>
      <c r="F310" s="26"/>
      <c r="G310" s="26"/>
      <c r="H310" s="26"/>
      <c r="I310" s="26"/>
      <c r="J310" s="26"/>
      <c r="K310" s="26"/>
      <c r="L310" s="26"/>
      <c r="M310" s="26"/>
      <c r="N310" s="26"/>
      <c r="O310" s="26"/>
      <c r="P310" s="26"/>
      <c r="Q310" s="26"/>
      <c r="R310" s="26"/>
      <c r="S310" s="26"/>
      <c r="T310" s="26"/>
      <c r="U310" s="26"/>
      <c r="V310" s="26"/>
      <c r="W310" s="26"/>
      <c r="X310" s="26"/>
      <c r="Y310" s="26"/>
      <c r="Z310" s="26"/>
    </row>
    <row r="311" spans="1:26" x14ac:dyDescent="0.2">
      <c r="A311" s="26"/>
      <c r="B311" s="30"/>
      <c r="C311" s="26"/>
      <c r="D311" s="26"/>
      <c r="E311" s="26"/>
      <c r="F311" s="26"/>
      <c r="G311" s="26"/>
      <c r="H311" s="26"/>
      <c r="I311" s="26"/>
      <c r="J311" s="26"/>
      <c r="K311" s="26"/>
      <c r="L311" s="26"/>
      <c r="M311" s="26"/>
      <c r="N311" s="26"/>
      <c r="O311" s="26"/>
      <c r="P311" s="26"/>
      <c r="Q311" s="26"/>
      <c r="R311" s="26"/>
      <c r="S311" s="26"/>
      <c r="T311" s="26"/>
      <c r="U311" s="26"/>
      <c r="V311" s="26"/>
      <c r="W311" s="26"/>
      <c r="X311" s="26"/>
      <c r="Y311" s="26"/>
      <c r="Z311" s="26"/>
    </row>
    <row r="312" spans="1:26" x14ac:dyDescent="0.2">
      <c r="A312" s="26"/>
      <c r="B312" s="30"/>
      <c r="C312" s="26"/>
      <c r="D312" s="26"/>
      <c r="E312" s="26"/>
      <c r="F312" s="26"/>
      <c r="G312" s="26"/>
      <c r="H312" s="26"/>
      <c r="I312" s="26"/>
      <c r="J312" s="26"/>
      <c r="K312" s="26"/>
      <c r="L312" s="26"/>
      <c r="M312" s="26"/>
      <c r="N312" s="26"/>
      <c r="O312" s="26"/>
      <c r="P312" s="26"/>
      <c r="Q312" s="26"/>
      <c r="R312" s="26"/>
      <c r="S312" s="26"/>
      <c r="T312" s="26"/>
      <c r="U312" s="26"/>
      <c r="V312" s="26"/>
      <c r="W312" s="26"/>
      <c r="X312" s="26"/>
      <c r="Y312" s="26"/>
      <c r="Z312" s="26"/>
    </row>
    <row r="313" spans="1:26" x14ac:dyDescent="0.2">
      <c r="A313" s="26"/>
      <c r="B313" s="30"/>
      <c r="C313" s="26"/>
      <c r="D313" s="26"/>
      <c r="E313" s="26"/>
      <c r="F313" s="26"/>
      <c r="G313" s="26"/>
      <c r="H313" s="26"/>
      <c r="I313" s="26"/>
      <c r="J313" s="26"/>
      <c r="K313" s="26"/>
      <c r="L313" s="26"/>
      <c r="M313" s="26"/>
      <c r="N313" s="26"/>
      <c r="O313" s="26"/>
      <c r="P313" s="26"/>
      <c r="Q313" s="26"/>
      <c r="R313" s="26"/>
      <c r="S313" s="26"/>
      <c r="T313" s="26"/>
      <c r="U313" s="26"/>
      <c r="V313" s="26"/>
      <c r="W313" s="26"/>
      <c r="X313" s="26"/>
      <c r="Y313" s="26"/>
      <c r="Z313" s="26"/>
    </row>
    <row r="314" spans="1:26" x14ac:dyDescent="0.2">
      <c r="A314" s="26"/>
      <c r="B314" s="30"/>
      <c r="C314" s="26"/>
      <c r="D314" s="26"/>
      <c r="E314" s="26"/>
      <c r="F314" s="26"/>
      <c r="G314" s="26"/>
      <c r="H314" s="26"/>
      <c r="I314" s="26"/>
      <c r="J314" s="26"/>
      <c r="K314" s="26"/>
      <c r="L314" s="26"/>
      <c r="M314" s="26"/>
      <c r="N314" s="26"/>
      <c r="O314" s="26"/>
      <c r="P314" s="26"/>
      <c r="Q314" s="26"/>
      <c r="R314" s="26"/>
      <c r="S314" s="26"/>
      <c r="T314" s="26"/>
      <c r="U314" s="26"/>
      <c r="V314" s="26"/>
      <c r="W314" s="26"/>
      <c r="X314" s="26"/>
      <c r="Y314" s="26"/>
      <c r="Z314" s="26"/>
    </row>
    <row r="315" spans="1:26" x14ac:dyDescent="0.2">
      <c r="A315" s="26"/>
      <c r="B315" s="30"/>
      <c r="C315" s="26"/>
      <c r="D315" s="26"/>
      <c r="E315" s="26"/>
      <c r="F315" s="26"/>
      <c r="G315" s="26"/>
      <c r="H315" s="26"/>
      <c r="I315" s="26"/>
      <c r="J315" s="26"/>
      <c r="K315" s="26"/>
      <c r="L315" s="26"/>
      <c r="M315" s="26"/>
      <c r="N315" s="26"/>
      <c r="O315" s="26"/>
      <c r="P315" s="26"/>
      <c r="Q315" s="26"/>
      <c r="R315" s="26"/>
      <c r="S315" s="26"/>
      <c r="T315" s="26"/>
      <c r="U315" s="26"/>
      <c r="V315" s="26"/>
      <c r="W315" s="26"/>
      <c r="X315" s="26"/>
      <c r="Y315" s="26"/>
      <c r="Z315" s="26"/>
    </row>
    <row r="316" spans="1:26" x14ac:dyDescent="0.2">
      <c r="A316" s="26"/>
      <c r="B316" s="30"/>
      <c r="C316" s="26"/>
      <c r="D316" s="26"/>
      <c r="E316" s="26"/>
      <c r="F316" s="26"/>
      <c r="G316" s="26"/>
      <c r="H316" s="26"/>
      <c r="I316" s="26"/>
      <c r="J316" s="26"/>
      <c r="K316" s="26"/>
      <c r="L316" s="26"/>
      <c r="M316" s="26"/>
      <c r="N316" s="26"/>
      <c r="O316" s="26"/>
      <c r="P316" s="26"/>
      <c r="Q316" s="26"/>
      <c r="R316" s="26"/>
      <c r="S316" s="26"/>
      <c r="T316" s="26"/>
      <c r="U316" s="26"/>
      <c r="V316" s="26"/>
      <c r="W316" s="26"/>
      <c r="X316" s="26"/>
      <c r="Y316" s="26"/>
      <c r="Z316" s="26"/>
    </row>
    <row r="317" spans="1:26" x14ac:dyDescent="0.2">
      <c r="A317" s="26"/>
      <c r="B317" s="30"/>
      <c r="C317" s="26"/>
      <c r="D317" s="26"/>
      <c r="E317" s="26"/>
      <c r="F317" s="26"/>
      <c r="G317" s="26"/>
      <c r="H317" s="26"/>
      <c r="I317" s="26"/>
      <c r="J317" s="26"/>
      <c r="K317" s="26"/>
      <c r="L317" s="26"/>
      <c r="M317" s="26"/>
      <c r="N317" s="26"/>
      <c r="O317" s="26"/>
      <c r="P317" s="26"/>
      <c r="Q317" s="26"/>
      <c r="R317" s="26"/>
      <c r="S317" s="26"/>
      <c r="T317" s="26"/>
      <c r="U317" s="26"/>
      <c r="V317" s="26"/>
      <c r="W317" s="26"/>
      <c r="X317" s="26"/>
      <c r="Y317" s="26"/>
      <c r="Z317" s="26"/>
    </row>
    <row r="318" spans="1:26" x14ac:dyDescent="0.2">
      <c r="A318" s="26"/>
      <c r="B318" s="30"/>
      <c r="C318" s="26"/>
      <c r="D318" s="26"/>
      <c r="E318" s="26"/>
      <c r="F318" s="26"/>
      <c r="G318" s="26"/>
      <c r="H318" s="26"/>
      <c r="I318" s="26"/>
      <c r="J318" s="26"/>
      <c r="K318" s="26"/>
      <c r="L318" s="26"/>
      <c r="M318" s="26"/>
      <c r="N318" s="26"/>
      <c r="O318" s="26"/>
      <c r="P318" s="26"/>
      <c r="Q318" s="26"/>
      <c r="R318" s="26"/>
      <c r="S318" s="26"/>
      <c r="T318" s="26"/>
      <c r="U318" s="26"/>
      <c r="V318" s="26"/>
      <c r="W318" s="26"/>
      <c r="X318" s="26"/>
      <c r="Y318" s="26"/>
      <c r="Z318" s="26"/>
    </row>
    <row r="319" spans="1:26" x14ac:dyDescent="0.2">
      <c r="A319" s="26"/>
      <c r="B319" s="30"/>
      <c r="C319" s="26"/>
      <c r="D319" s="26"/>
      <c r="E319" s="26"/>
      <c r="F319" s="26"/>
      <c r="G319" s="26"/>
      <c r="H319" s="26"/>
      <c r="I319" s="26"/>
      <c r="J319" s="26"/>
      <c r="K319" s="26"/>
      <c r="L319" s="26"/>
      <c r="M319" s="26"/>
      <c r="N319" s="26"/>
      <c r="O319" s="26"/>
      <c r="P319" s="26"/>
      <c r="Q319" s="26"/>
      <c r="R319" s="26"/>
      <c r="S319" s="26"/>
      <c r="T319" s="26"/>
      <c r="U319" s="26"/>
      <c r="V319" s="26"/>
      <c r="W319" s="26"/>
      <c r="X319" s="26"/>
      <c r="Y319" s="26"/>
      <c r="Z319" s="26"/>
    </row>
    <row r="320" spans="1:26" x14ac:dyDescent="0.2">
      <c r="A320" s="26"/>
      <c r="B320" s="30"/>
      <c r="C320" s="26"/>
      <c r="D320" s="26"/>
      <c r="E320" s="26"/>
      <c r="F320" s="26"/>
      <c r="G320" s="26"/>
      <c r="H320" s="26"/>
      <c r="I320" s="26"/>
      <c r="J320" s="26"/>
      <c r="K320" s="26"/>
      <c r="L320" s="26"/>
      <c r="M320" s="26"/>
      <c r="N320" s="26"/>
      <c r="O320" s="26"/>
      <c r="P320" s="26"/>
      <c r="Q320" s="26"/>
      <c r="R320" s="26"/>
      <c r="S320" s="26"/>
      <c r="T320" s="26"/>
      <c r="U320" s="26"/>
      <c r="V320" s="26"/>
      <c r="W320" s="26"/>
      <c r="X320" s="26"/>
      <c r="Y320" s="26"/>
      <c r="Z320" s="26"/>
    </row>
    <row r="321" spans="1:26" x14ac:dyDescent="0.2">
      <c r="A321" s="26"/>
      <c r="B321" s="30"/>
      <c r="C321" s="26"/>
      <c r="D321" s="26"/>
      <c r="E321" s="26"/>
      <c r="F321" s="26"/>
      <c r="G321" s="26"/>
      <c r="H321" s="26"/>
      <c r="I321" s="26"/>
      <c r="J321" s="26"/>
      <c r="K321" s="26"/>
      <c r="L321" s="26"/>
      <c r="M321" s="26"/>
      <c r="N321" s="26"/>
      <c r="O321" s="26"/>
      <c r="P321" s="26"/>
      <c r="Q321" s="26"/>
      <c r="R321" s="26"/>
      <c r="S321" s="26"/>
      <c r="T321" s="26"/>
      <c r="U321" s="26"/>
      <c r="V321" s="26"/>
      <c r="W321" s="26"/>
      <c r="X321" s="26"/>
      <c r="Y321" s="26"/>
      <c r="Z321" s="26"/>
    </row>
    <row r="322" spans="1:26" x14ac:dyDescent="0.2">
      <c r="A322" s="26"/>
      <c r="B322" s="30"/>
      <c r="C322" s="26"/>
      <c r="D322" s="26"/>
      <c r="E322" s="26"/>
      <c r="F322" s="26"/>
      <c r="G322" s="26"/>
      <c r="H322" s="26"/>
      <c r="I322" s="26"/>
      <c r="J322" s="26"/>
      <c r="K322" s="26"/>
      <c r="L322" s="26"/>
      <c r="M322" s="26"/>
      <c r="N322" s="26"/>
      <c r="O322" s="26"/>
      <c r="P322" s="26"/>
      <c r="Q322" s="26"/>
      <c r="R322" s="26"/>
      <c r="S322" s="26"/>
      <c r="T322" s="26"/>
      <c r="U322" s="26"/>
      <c r="V322" s="26"/>
      <c r="W322" s="26"/>
      <c r="X322" s="26"/>
      <c r="Y322" s="26"/>
      <c r="Z322" s="26"/>
    </row>
    <row r="323" spans="1:26" x14ac:dyDescent="0.2">
      <c r="A323" s="26"/>
      <c r="B323" s="30"/>
      <c r="C323" s="26"/>
      <c r="D323" s="26"/>
      <c r="E323" s="26"/>
      <c r="F323" s="26"/>
      <c r="G323" s="26"/>
      <c r="H323" s="26"/>
      <c r="I323" s="26"/>
      <c r="J323" s="26"/>
      <c r="K323" s="26"/>
      <c r="L323" s="26"/>
      <c r="M323" s="26"/>
      <c r="N323" s="26"/>
      <c r="O323" s="26"/>
      <c r="P323" s="26"/>
      <c r="Q323" s="26"/>
      <c r="R323" s="26"/>
      <c r="S323" s="26"/>
      <c r="T323" s="26"/>
      <c r="U323" s="26"/>
      <c r="V323" s="26"/>
      <c r="W323" s="26"/>
      <c r="X323" s="26"/>
      <c r="Y323" s="26"/>
      <c r="Z323" s="26"/>
    </row>
    <row r="324" spans="1:26" x14ac:dyDescent="0.2">
      <c r="A324" s="26"/>
      <c r="B324" s="30"/>
      <c r="C324" s="26"/>
      <c r="D324" s="26"/>
      <c r="E324" s="26"/>
      <c r="F324" s="26"/>
      <c r="G324" s="26"/>
      <c r="H324" s="26"/>
      <c r="I324" s="26"/>
      <c r="J324" s="26"/>
      <c r="K324" s="26"/>
      <c r="L324" s="26"/>
      <c r="M324" s="26"/>
      <c r="N324" s="26"/>
      <c r="O324" s="26"/>
      <c r="P324" s="26"/>
      <c r="Q324" s="26"/>
      <c r="R324" s="26"/>
      <c r="S324" s="26"/>
      <c r="T324" s="26"/>
      <c r="U324" s="26"/>
      <c r="V324" s="26"/>
      <c r="W324" s="26"/>
      <c r="X324" s="26"/>
      <c r="Y324" s="26"/>
      <c r="Z324" s="26"/>
    </row>
    <row r="325" spans="1:26" x14ac:dyDescent="0.2">
      <c r="A325" s="26"/>
      <c r="B325" s="30"/>
      <c r="C325" s="26"/>
      <c r="D325" s="26"/>
      <c r="E325" s="26"/>
      <c r="F325" s="26"/>
      <c r="G325" s="26"/>
      <c r="H325" s="26"/>
      <c r="I325" s="26"/>
      <c r="J325" s="26"/>
      <c r="K325" s="26"/>
      <c r="L325" s="26"/>
      <c r="M325" s="26"/>
      <c r="N325" s="26"/>
      <c r="O325" s="26"/>
      <c r="P325" s="26"/>
      <c r="Q325" s="26"/>
      <c r="R325" s="26"/>
      <c r="S325" s="26"/>
      <c r="T325" s="26"/>
      <c r="U325" s="26"/>
      <c r="V325" s="26"/>
      <c r="W325" s="26"/>
      <c r="X325" s="26"/>
      <c r="Y325" s="26"/>
      <c r="Z325" s="26"/>
    </row>
    <row r="326" spans="1:26" x14ac:dyDescent="0.2">
      <c r="A326" s="26"/>
      <c r="B326" s="30"/>
      <c r="C326" s="26"/>
      <c r="D326" s="26"/>
      <c r="E326" s="26"/>
      <c r="F326" s="26"/>
      <c r="G326" s="26"/>
      <c r="H326" s="26"/>
      <c r="I326" s="26"/>
      <c r="J326" s="26"/>
      <c r="K326" s="26"/>
      <c r="L326" s="26"/>
      <c r="M326" s="26"/>
      <c r="N326" s="26"/>
      <c r="O326" s="26"/>
      <c r="P326" s="26"/>
      <c r="Q326" s="26"/>
      <c r="R326" s="26"/>
      <c r="S326" s="26"/>
      <c r="T326" s="26"/>
      <c r="U326" s="26"/>
      <c r="V326" s="26"/>
      <c r="W326" s="26"/>
      <c r="X326" s="26"/>
      <c r="Y326" s="26"/>
      <c r="Z326" s="26"/>
    </row>
    <row r="327" spans="1:26" x14ac:dyDescent="0.2">
      <c r="A327" s="26"/>
      <c r="B327" s="30"/>
      <c r="C327" s="26"/>
      <c r="D327" s="26"/>
      <c r="E327" s="26"/>
      <c r="F327" s="26"/>
      <c r="G327" s="26"/>
      <c r="H327" s="26"/>
      <c r="I327" s="26"/>
      <c r="J327" s="26"/>
      <c r="K327" s="26"/>
      <c r="L327" s="26"/>
      <c r="M327" s="26"/>
      <c r="N327" s="26"/>
      <c r="O327" s="26"/>
      <c r="P327" s="26"/>
      <c r="Q327" s="26"/>
      <c r="R327" s="26"/>
      <c r="S327" s="26"/>
      <c r="T327" s="26"/>
      <c r="U327" s="26"/>
      <c r="V327" s="26"/>
      <c r="W327" s="26"/>
      <c r="X327" s="26"/>
      <c r="Y327" s="26"/>
      <c r="Z327" s="26"/>
    </row>
    <row r="328" spans="1:26" x14ac:dyDescent="0.2">
      <c r="A328" s="26"/>
      <c r="B328" s="30"/>
      <c r="C328" s="26"/>
      <c r="D328" s="26"/>
      <c r="E328" s="26"/>
      <c r="F328" s="26"/>
      <c r="G328" s="26"/>
      <c r="H328" s="26"/>
      <c r="I328" s="26"/>
      <c r="J328" s="26"/>
      <c r="K328" s="26"/>
      <c r="L328" s="26"/>
      <c r="M328" s="26"/>
      <c r="N328" s="26"/>
      <c r="O328" s="26"/>
      <c r="P328" s="26"/>
      <c r="Q328" s="26"/>
      <c r="R328" s="26"/>
      <c r="S328" s="26"/>
      <c r="T328" s="26"/>
      <c r="U328" s="26"/>
      <c r="V328" s="26"/>
      <c r="W328" s="26"/>
      <c r="X328" s="26"/>
      <c r="Y328" s="26"/>
      <c r="Z328" s="26"/>
    </row>
    <row r="329" spans="1:26" x14ac:dyDescent="0.2">
      <c r="A329" s="26"/>
      <c r="B329" s="30"/>
      <c r="C329" s="26"/>
      <c r="D329" s="26"/>
      <c r="E329" s="26"/>
      <c r="F329" s="26"/>
      <c r="G329" s="26"/>
      <c r="H329" s="26"/>
      <c r="I329" s="26"/>
      <c r="J329" s="26"/>
      <c r="K329" s="26"/>
      <c r="L329" s="26"/>
      <c r="M329" s="26"/>
      <c r="N329" s="26"/>
      <c r="O329" s="26"/>
      <c r="P329" s="26"/>
      <c r="Q329" s="26"/>
      <c r="R329" s="26"/>
      <c r="S329" s="26"/>
      <c r="T329" s="26"/>
      <c r="U329" s="26"/>
      <c r="V329" s="26"/>
      <c r="W329" s="26"/>
      <c r="X329" s="26"/>
      <c r="Y329" s="26"/>
      <c r="Z329" s="26"/>
    </row>
    <row r="330" spans="1:26" x14ac:dyDescent="0.2">
      <c r="A330" s="26"/>
      <c r="B330" s="30"/>
      <c r="C330" s="26"/>
      <c r="D330" s="26"/>
      <c r="E330" s="26"/>
      <c r="F330" s="26"/>
      <c r="G330" s="26"/>
      <c r="H330" s="26"/>
      <c r="I330" s="26"/>
      <c r="J330" s="26"/>
      <c r="K330" s="26"/>
      <c r="L330" s="26"/>
      <c r="M330" s="26"/>
      <c r="N330" s="26"/>
      <c r="O330" s="26"/>
      <c r="P330" s="26"/>
      <c r="Q330" s="26"/>
      <c r="R330" s="26"/>
      <c r="S330" s="26"/>
      <c r="T330" s="26"/>
      <c r="U330" s="26"/>
      <c r="V330" s="26"/>
      <c r="W330" s="26"/>
      <c r="X330" s="26"/>
      <c r="Y330" s="26"/>
      <c r="Z330" s="26"/>
    </row>
    <row r="331" spans="1:26" x14ac:dyDescent="0.2">
      <c r="A331" s="26"/>
      <c r="B331" s="30"/>
      <c r="C331" s="26"/>
      <c r="D331" s="26"/>
      <c r="E331" s="26"/>
      <c r="F331" s="26"/>
      <c r="G331" s="26"/>
      <c r="H331" s="26"/>
      <c r="I331" s="26"/>
      <c r="J331" s="26"/>
      <c r="K331" s="26"/>
      <c r="L331" s="26"/>
      <c r="M331" s="26"/>
      <c r="N331" s="26"/>
      <c r="O331" s="26"/>
      <c r="P331" s="26"/>
      <c r="Q331" s="26"/>
      <c r="R331" s="26"/>
      <c r="S331" s="26"/>
      <c r="T331" s="26"/>
      <c r="U331" s="26"/>
      <c r="V331" s="26"/>
      <c r="W331" s="26"/>
      <c r="X331" s="26"/>
      <c r="Y331" s="26"/>
      <c r="Z331" s="26"/>
    </row>
    <row r="332" spans="1:26" x14ac:dyDescent="0.2">
      <c r="A332" s="26"/>
      <c r="B332" s="30"/>
      <c r="C332" s="26"/>
      <c r="D332" s="26"/>
      <c r="E332" s="26"/>
      <c r="F332" s="26"/>
      <c r="G332" s="26"/>
      <c r="H332" s="26"/>
      <c r="I332" s="26"/>
      <c r="J332" s="26"/>
      <c r="K332" s="26"/>
      <c r="L332" s="26"/>
      <c r="M332" s="26"/>
      <c r="N332" s="26"/>
      <c r="O332" s="26"/>
      <c r="P332" s="26"/>
      <c r="Q332" s="26"/>
      <c r="R332" s="26"/>
      <c r="S332" s="26"/>
      <c r="T332" s="26"/>
      <c r="U332" s="26"/>
      <c r="V332" s="26"/>
      <c r="W332" s="26"/>
      <c r="X332" s="26"/>
      <c r="Y332" s="26"/>
      <c r="Z332" s="26"/>
    </row>
    <row r="333" spans="1:26" x14ac:dyDescent="0.2">
      <c r="A333" s="26"/>
      <c r="B333" s="30"/>
      <c r="C333" s="26"/>
      <c r="D333" s="26"/>
      <c r="E333" s="26"/>
      <c r="F333" s="26"/>
      <c r="G333" s="26"/>
      <c r="H333" s="26"/>
      <c r="I333" s="26"/>
      <c r="J333" s="26"/>
      <c r="K333" s="26"/>
      <c r="L333" s="26"/>
      <c r="M333" s="26"/>
      <c r="N333" s="26"/>
      <c r="O333" s="26"/>
      <c r="P333" s="26"/>
      <c r="Q333" s="26"/>
      <c r="R333" s="26"/>
      <c r="S333" s="26"/>
      <c r="T333" s="26"/>
      <c r="U333" s="26"/>
      <c r="V333" s="26"/>
      <c r="W333" s="26"/>
      <c r="X333" s="26"/>
      <c r="Y333" s="26"/>
      <c r="Z333" s="26"/>
    </row>
    <row r="334" spans="1:26" x14ac:dyDescent="0.2">
      <c r="A334" s="26"/>
      <c r="B334" s="30"/>
      <c r="C334" s="26"/>
      <c r="D334" s="26"/>
      <c r="E334" s="26"/>
      <c r="F334" s="26"/>
      <c r="G334" s="26"/>
      <c r="H334" s="26"/>
      <c r="I334" s="26"/>
      <c r="J334" s="26"/>
      <c r="K334" s="26"/>
      <c r="L334" s="26"/>
      <c r="M334" s="26"/>
      <c r="N334" s="26"/>
      <c r="O334" s="26"/>
      <c r="P334" s="26"/>
      <c r="Q334" s="26"/>
      <c r="R334" s="26"/>
      <c r="S334" s="26"/>
      <c r="T334" s="26"/>
      <c r="U334" s="26"/>
      <c r="V334" s="26"/>
      <c r="W334" s="26"/>
      <c r="X334" s="26"/>
      <c r="Y334" s="26"/>
      <c r="Z334" s="26"/>
    </row>
    <row r="335" spans="1:26" x14ac:dyDescent="0.2">
      <c r="A335" s="26"/>
      <c r="B335" s="30"/>
      <c r="C335" s="26"/>
      <c r="D335" s="26"/>
      <c r="E335" s="26"/>
      <c r="F335" s="26"/>
      <c r="G335" s="26"/>
      <c r="H335" s="26"/>
      <c r="I335" s="26"/>
      <c r="J335" s="26"/>
      <c r="K335" s="26"/>
      <c r="L335" s="26"/>
      <c r="M335" s="26"/>
      <c r="N335" s="26"/>
      <c r="O335" s="26"/>
      <c r="P335" s="26"/>
      <c r="Q335" s="26"/>
      <c r="R335" s="26"/>
      <c r="S335" s="26"/>
      <c r="T335" s="26"/>
      <c r="U335" s="26"/>
      <c r="V335" s="26"/>
      <c r="W335" s="26"/>
      <c r="X335" s="26"/>
      <c r="Y335" s="26"/>
      <c r="Z335" s="26"/>
    </row>
    <row r="336" spans="1:26" x14ac:dyDescent="0.2">
      <c r="A336" s="26"/>
      <c r="B336" s="30"/>
      <c r="C336" s="26"/>
      <c r="D336" s="26"/>
      <c r="E336" s="26"/>
      <c r="F336" s="26"/>
      <c r="G336" s="26"/>
      <c r="H336" s="26"/>
      <c r="I336" s="26"/>
      <c r="J336" s="26"/>
      <c r="K336" s="26"/>
      <c r="L336" s="26"/>
      <c r="M336" s="26"/>
      <c r="N336" s="26"/>
      <c r="O336" s="26"/>
      <c r="P336" s="26"/>
      <c r="Q336" s="26"/>
      <c r="R336" s="26"/>
      <c r="S336" s="26"/>
      <c r="T336" s="26"/>
      <c r="U336" s="26"/>
      <c r="V336" s="26"/>
      <c r="W336" s="26"/>
      <c r="X336" s="26"/>
      <c r="Y336" s="26"/>
      <c r="Z336" s="26"/>
    </row>
    <row r="337" spans="1:26" x14ac:dyDescent="0.2">
      <c r="A337" s="26"/>
      <c r="B337" s="30"/>
      <c r="C337" s="26"/>
      <c r="D337" s="26"/>
      <c r="E337" s="26"/>
      <c r="F337" s="26"/>
      <c r="G337" s="26"/>
      <c r="H337" s="26"/>
      <c r="I337" s="26"/>
      <c r="J337" s="26"/>
      <c r="K337" s="26"/>
      <c r="L337" s="26"/>
      <c r="M337" s="26"/>
      <c r="N337" s="26"/>
      <c r="O337" s="26"/>
      <c r="P337" s="26"/>
      <c r="Q337" s="26"/>
      <c r="R337" s="26"/>
      <c r="S337" s="26"/>
      <c r="T337" s="26"/>
      <c r="U337" s="26"/>
      <c r="V337" s="26"/>
      <c r="W337" s="26"/>
      <c r="X337" s="26"/>
      <c r="Y337" s="26"/>
      <c r="Z337" s="26"/>
    </row>
    <row r="338" spans="1:26" x14ac:dyDescent="0.2">
      <c r="A338" s="26"/>
      <c r="B338" s="30"/>
      <c r="C338" s="26"/>
      <c r="D338" s="26"/>
      <c r="E338" s="26"/>
      <c r="F338" s="26"/>
      <c r="G338" s="26"/>
      <c r="H338" s="26"/>
      <c r="I338" s="26"/>
      <c r="J338" s="26"/>
      <c r="K338" s="26"/>
      <c r="L338" s="26"/>
      <c r="M338" s="26"/>
      <c r="N338" s="26"/>
      <c r="O338" s="26"/>
      <c r="P338" s="26"/>
      <c r="Q338" s="26"/>
      <c r="R338" s="26"/>
      <c r="S338" s="26"/>
      <c r="T338" s="26"/>
      <c r="U338" s="26"/>
      <c r="V338" s="26"/>
      <c r="W338" s="26"/>
      <c r="X338" s="26"/>
      <c r="Y338" s="26"/>
      <c r="Z338" s="26"/>
    </row>
    <row r="339" spans="1:26" x14ac:dyDescent="0.2">
      <c r="A339" s="26"/>
      <c r="B339" s="30"/>
      <c r="C339" s="26"/>
      <c r="D339" s="26"/>
      <c r="E339" s="26"/>
      <c r="F339" s="26"/>
      <c r="G339" s="26"/>
      <c r="H339" s="26"/>
      <c r="I339" s="26"/>
      <c r="J339" s="26"/>
      <c r="K339" s="26"/>
      <c r="L339" s="26"/>
      <c r="M339" s="26"/>
      <c r="N339" s="26"/>
      <c r="O339" s="26"/>
      <c r="P339" s="26"/>
      <c r="Q339" s="26"/>
      <c r="R339" s="26"/>
      <c r="S339" s="26"/>
      <c r="T339" s="26"/>
      <c r="U339" s="26"/>
      <c r="V339" s="26"/>
      <c r="W339" s="26"/>
      <c r="X339" s="26"/>
      <c r="Y339" s="26"/>
      <c r="Z339" s="26"/>
    </row>
    <row r="340" spans="1:26" x14ac:dyDescent="0.2">
      <c r="A340" s="26"/>
      <c r="B340" s="30"/>
      <c r="C340" s="26"/>
      <c r="D340" s="26"/>
      <c r="E340" s="26"/>
      <c r="F340" s="26"/>
      <c r="G340" s="26"/>
      <c r="H340" s="26"/>
      <c r="I340" s="26"/>
      <c r="J340" s="26"/>
      <c r="K340" s="26"/>
      <c r="L340" s="26"/>
      <c r="M340" s="26"/>
      <c r="N340" s="26"/>
      <c r="O340" s="26"/>
      <c r="P340" s="26"/>
      <c r="Q340" s="26"/>
      <c r="R340" s="26"/>
      <c r="S340" s="26"/>
      <c r="T340" s="26"/>
      <c r="U340" s="26"/>
      <c r="V340" s="26"/>
      <c r="W340" s="26"/>
      <c r="X340" s="26"/>
      <c r="Y340" s="26"/>
      <c r="Z340" s="26"/>
    </row>
    <row r="341" spans="1:26" x14ac:dyDescent="0.2">
      <c r="A341" s="26"/>
      <c r="B341" s="30"/>
      <c r="C341" s="26"/>
      <c r="D341" s="26"/>
      <c r="E341" s="26"/>
      <c r="F341" s="26"/>
      <c r="G341" s="26"/>
      <c r="H341" s="26"/>
      <c r="I341" s="26"/>
      <c r="J341" s="26"/>
      <c r="K341" s="26"/>
      <c r="L341" s="26"/>
      <c r="M341" s="26"/>
      <c r="N341" s="26"/>
      <c r="O341" s="26"/>
      <c r="P341" s="26"/>
      <c r="Q341" s="26"/>
      <c r="R341" s="26"/>
      <c r="S341" s="26"/>
      <c r="T341" s="26"/>
      <c r="U341" s="26"/>
      <c r="V341" s="26"/>
      <c r="W341" s="26"/>
      <c r="X341" s="26"/>
      <c r="Y341" s="26"/>
      <c r="Z341" s="26"/>
    </row>
    <row r="342" spans="1:26" x14ac:dyDescent="0.2">
      <c r="A342" s="26"/>
      <c r="B342" s="30"/>
      <c r="C342" s="26"/>
      <c r="D342" s="26"/>
      <c r="E342" s="26"/>
      <c r="F342" s="26"/>
      <c r="G342" s="26"/>
      <c r="H342" s="26"/>
      <c r="I342" s="26"/>
      <c r="J342" s="26"/>
      <c r="K342" s="26"/>
      <c r="L342" s="26"/>
      <c r="M342" s="26"/>
      <c r="N342" s="26"/>
      <c r="O342" s="26"/>
      <c r="P342" s="26"/>
      <c r="Q342" s="26"/>
      <c r="R342" s="26"/>
      <c r="S342" s="26"/>
      <c r="T342" s="26"/>
      <c r="U342" s="26"/>
      <c r="V342" s="26"/>
      <c r="W342" s="26"/>
      <c r="X342" s="26"/>
      <c r="Y342" s="26"/>
      <c r="Z342" s="26"/>
    </row>
    <row r="343" spans="1:26" x14ac:dyDescent="0.2">
      <c r="A343" s="26"/>
      <c r="B343" s="30"/>
      <c r="C343" s="26"/>
      <c r="D343" s="26"/>
      <c r="E343" s="26"/>
      <c r="F343" s="26"/>
      <c r="G343" s="26"/>
      <c r="H343" s="26"/>
      <c r="I343" s="26"/>
      <c r="J343" s="26"/>
      <c r="K343" s="26"/>
      <c r="L343" s="26"/>
      <c r="M343" s="26"/>
      <c r="N343" s="26"/>
      <c r="O343" s="26"/>
      <c r="P343" s="26"/>
      <c r="Q343" s="26"/>
      <c r="R343" s="26"/>
      <c r="S343" s="26"/>
      <c r="T343" s="26"/>
      <c r="U343" s="26"/>
      <c r="V343" s="26"/>
      <c r="W343" s="26"/>
      <c r="X343" s="26"/>
      <c r="Y343" s="26"/>
      <c r="Z343" s="26"/>
    </row>
    <row r="344" spans="1:26" x14ac:dyDescent="0.2">
      <c r="A344" s="26"/>
      <c r="B344" s="30"/>
      <c r="C344" s="26"/>
      <c r="D344" s="26"/>
      <c r="E344" s="26"/>
      <c r="F344" s="26"/>
      <c r="G344" s="26"/>
      <c r="H344" s="26"/>
      <c r="I344" s="26"/>
      <c r="J344" s="26"/>
      <c r="K344" s="26"/>
      <c r="L344" s="26"/>
      <c r="M344" s="26"/>
      <c r="N344" s="26"/>
      <c r="O344" s="26"/>
      <c r="P344" s="26"/>
      <c r="Q344" s="26"/>
      <c r="R344" s="26"/>
      <c r="S344" s="26"/>
      <c r="T344" s="26"/>
      <c r="U344" s="26"/>
      <c r="V344" s="26"/>
      <c r="W344" s="26"/>
      <c r="X344" s="26"/>
      <c r="Y344" s="26"/>
      <c r="Z344" s="26"/>
    </row>
    <row r="345" spans="1:26" x14ac:dyDescent="0.2">
      <c r="A345" s="26"/>
      <c r="B345" s="30"/>
      <c r="C345" s="26"/>
      <c r="D345" s="26"/>
      <c r="E345" s="26"/>
      <c r="F345" s="26"/>
      <c r="G345" s="26"/>
      <c r="H345" s="26"/>
      <c r="I345" s="26"/>
      <c r="J345" s="26"/>
      <c r="K345" s="26"/>
      <c r="L345" s="26"/>
      <c r="M345" s="26"/>
      <c r="N345" s="26"/>
      <c r="O345" s="26"/>
      <c r="P345" s="26"/>
      <c r="Q345" s="26"/>
      <c r="R345" s="26"/>
      <c r="S345" s="26"/>
      <c r="T345" s="26"/>
      <c r="U345" s="26"/>
      <c r="V345" s="26"/>
      <c r="W345" s="26"/>
      <c r="X345" s="26"/>
      <c r="Y345" s="26"/>
      <c r="Z345" s="26"/>
    </row>
    <row r="346" spans="1:26" x14ac:dyDescent="0.2">
      <c r="A346" s="26"/>
      <c r="B346" s="30"/>
      <c r="C346" s="26"/>
      <c r="D346" s="26"/>
      <c r="E346" s="26"/>
      <c r="F346" s="26"/>
      <c r="G346" s="26"/>
      <c r="H346" s="26"/>
      <c r="I346" s="26"/>
      <c r="J346" s="26"/>
      <c r="K346" s="26"/>
      <c r="L346" s="26"/>
      <c r="M346" s="26"/>
      <c r="N346" s="26"/>
      <c r="O346" s="26"/>
      <c r="P346" s="26"/>
      <c r="Q346" s="26"/>
      <c r="R346" s="26"/>
      <c r="S346" s="26"/>
      <c r="T346" s="26"/>
      <c r="U346" s="26"/>
      <c r="V346" s="26"/>
      <c r="W346" s="26"/>
      <c r="X346" s="26"/>
      <c r="Y346" s="26"/>
      <c r="Z346" s="26"/>
    </row>
    <row r="347" spans="1:26" x14ac:dyDescent="0.2">
      <c r="A347" s="26"/>
      <c r="B347" s="30"/>
      <c r="C347" s="26"/>
      <c r="D347" s="26"/>
      <c r="E347" s="26"/>
      <c r="F347" s="26"/>
      <c r="G347" s="26"/>
      <c r="H347" s="26"/>
      <c r="I347" s="26"/>
      <c r="J347" s="26"/>
      <c r="K347" s="26"/>
      <c r="L347" s="26"/>
      <c r="M347" s="26"/>
      <c r="N347" s="26"/>
      <c r="O347" s="26"/>
      <c r="P347" s="26"/>
      <c r="Q347" s="26"/>
      <c r="R347" s="26"/>
      <c r="S347" s="26"/>
      <c r="T347" s="26"/>
      <c r="U347" s="26"/>
      <c r="V347" s="26"/>
      <c r="W347" s="26"/>
      <c r="X347" s="26"/>
      <c r="Y347" s="26"/>
      <c r="Z347" s="26"/>
    </row>
    <row r="348" spans="1:26" x14ac:dyDescent="0.2">
      <c r="A348" s="26"/>
      <c r="B348" s="30"/>
      <c r="C348" s="26"/>
      <c r="D348" s="26"/>
      <c r="E348" s="26"/>
      <c r="F348" s="26"/>
      <c r="G348" s="26"/>
      <c r="H348" s="26"/>
      <c r="I348" s="26"/>
      <c r="J348" s="26"/>
      <c r="K348" s="26"/>
      <c r="L348" s="26"/>
      <c r="M348" s="26"/>
      <c r="N348" s="26"/>
      <c r="O348" s="26"/>
      <c r="P348" s="26"/>
      <c r="Q348" s="26"/>
      <c r="R348" s="26"/>
      <c r="S348" s="26"/>
      <c r="T348" s="26"/>
      <c r="U348" s="26"/>
      <c r="V348" s="26"/>
      <c r="W348" s="26"/>
      <c r="X348" s="26"/>
      <c r="Y348" s="26"/>
      <c r="Z348" s="26"/>
    </row>
    <row r="349" spans="1:26" x14ac:dyDescent="0.2">
      <c r="A349" s="26"/>
      <c r="B349" s="30"/>
      <c r="C349" s="26"/>
      <c r="D349" s="26"/>
      <c r="E349" s="26"/>
      <c r="F349" s="26"/>
      <c r="G349" s="26"/>
      <c r="H349" s="26"/>
      <c r="I349" s="26"/>
      <c r="J349" s="26"/>
      <c r="K349" s="26"/>
      <c r="L349" s="26"/>
      <c r="M349" s="26"/>
      <c r="N349" s="26"/>
      <c r="O349" s="26"/>
      <c r="P349" s="26"/>
      <c r="Q349" s="26"/>
      <c r="R349" s="26"/>
      <c r="S349" s="26"/>
      <c r="T349" s="26"/>
      <c r="U349" s="26"/>
      <c r="V349" s="26"/>
      <c r="W349" s="26"/>
      <c r="X349" s="26"/>
      <c r="Y349" s="26"/>
      <c r="Z349" s="26"/>
    </row>
    <row r="350" spans="1:26" x14ac:dyDescent="0.2">
      <c r="A350" s="26"/>
      <c r="B350" s="30"/>
      <c r="C350" s="26"/>
      <c r="D350" s="26"/>
      <c r="E350" s="26"/>
      <c r="F350" s="26"/>
      <c r="G350" s="26"/>
      <c r="H350" s="26"/>
      <c r="I350" s="26"/>
      <c r="J350" s="26"/>
      <c r="K350" s="26"/>
      <c r="L350" s="26"/>
      <c r="M350" s="26"/>
      <c r="N350" s="26"/>
      <c r="O350" s="26"/>
      <c r="P350" s="26"/>
      <c r="Q350" s="26"/>
      <c r="R350" s="26"/>
      <c r="S350" s="26"/>
      <c r="T350" s="26"/>
      <c r="U350" s="26"/>
      <c r="V350" s="26"/>
      <c r="W350" s="26"/>
      <c r="X350" s="26"/>
      <c r="Y350" s="26"/>
      <c r="Z350" s="26"/>
    </row>
    <row r="351" spans="1:26" x14ac:dyDescent="0.2">
      <c r="A351" s="26"/>
      <c r="B351" s="30"/>
      <c r="C351" s="26"/>
      <c r="D351" s="26"/>
      <c r="E351" s="26"/>
      <c r="F351" s="26"/>
      <c r="G351" s="26"/>
      <c r="H351" s="26"/>
      <c r="I351" s="26"/>
      <c r="J351" s="26"/>
      <c r="K351" s="26"/>
      <c r="L351" s="26"/>
      <c r="M351" s="26"/>
      <c r="N351" s="26"/>
      <c r="O351" s="26"/>
      <c r="P351" s="26"/>
      <c r="Q351" s="26"/>
      <c r="R351" s="26"/>
      <c r="S351" s="26"/>
      <c r="T351" s="26"/>
      <c r="U351" s="26"/>
      <c r="V351" s="26"/>
      <c r="W351" s="26"/>
      <c r="X351" s="26"/>
      <c r="Y351" s="26"/>
      <c r="Z351" s="26"/>
    </row>
    <row r="352" spans="1:26" x14ac:dyDescent="0.2">
      <c r="A352" s="26"/>
      <c r="B352" s="30"/>
      <c r="C352" s="26"/>
      <c r="D352" s="26"/>
      <c r="E352" s="26"/>
      <c r="F352" s="26"/>
      <c r="G352" s="26"/>
      <c r="H352" s="26"/>
      <c r="I352" s="26"/>
      <c r="J352" s="26"/>
      <c r="K352" s="26"/>
      <c r="L352" s="26"/>
      <c r="M352" s="26"/>
      <c r="N352" s="26"/>
      <c r="O352" s="26"/>
      <c r="P352" s="26"/>
      <c r="Q352" s="26"/>
      <c r="R352" s="26"/>
      <c r="S352" s="26"/>
      <c r="T352" s="26"/>
      <c r="U352" s="26"/>
      <c r="V352" s="26"/>
      <c r="W352" s="26"/>
      <c r="X352" s="26"/>
      <c r="Y352" s="26"/>
      <c r="Z352" s="26"/>
    </row>
    <row r="353" spans="1:26" x14ac:dyDescent="0.2">
      <c r="A353" s="26"/>
      <c r="B353" s="30"/>
      <c r="C353" s="26"/>
      <c r="D353" s="26"/>
      <c r="E353" s="26"/>
      <c r="F353" s="26"/>
      <c r="G353" s="26"/>
      <c r="H353" s="26"/>
      <c r="I353" s="26"/>
      <c r="J353" s="26"/>
      <c r="K353" s="26"/>
      <c r="L353" s="26"/>
      <c r="M353" s="26"/>
      <c r="N353" s="26"/>
      <c r="O353" s="26"/>
      <c r="P353" s="26"/>
      <c r="Q353" s="26"/>
      <c r="R353" s="26"/>
      <c r="S353" s="26"/>
      <c r="T353" s="26"/>
      <c r="U353" s="26"/>
      <c r="V353" s="26"/>
      <c r="W353" s="26"/>
      <c r="X353" s="26"/>
      <c r="Y353" s="26"/>
      <c r="Z353" s="26"/>
    </row>
    <row r="354" spans="1:26" x14ac:dyDescent="0.2">
      <c r="A354" s="26"/>
      <c r="B354" s="30"/>
      <c r="C354" s="26"/>
      <c r="D354" s="26"/>
      <c r="E354" s="26"/>
      <c r="F354" s="26"/>
      <c r="G354" s="26"/>
      <c r="H354" s="26"/>
      <c r="I354" s="26"/>
      <c r="J354" s="26"/>
      <c r="K354" s="26"/>
      <c r="L354" s="26"/>
      <c r="M354" s="26"/>
      <c r="N354" s="26"/>
      <c r="O354" s="26"/>
      <c r="P354" s="26"/>
      <c r="Q354" s="26"/>
      <c r="R354" s="26"/>
      <c r="S354" s="26"/>
      <c r="T354" s="26"/>
      <c r="U354" s="26"/>
      <c r="V354" s="26"/>
      <c r="W354" s="26"/>
      <c r="X354" s="26"/>
      <c r="Y354" s="26"/>
      <c r="Z354" s="26"/>
    </row>
    <row r="355" spans="1:26" x14ac:dyDescent="0.2">
      <c r="A355" s="26"/>
      <c r="B355" s="30"/>
      <c r="C355" s="26"/>
      <c r="D355" s="26"/>
      <c r="E355" s="26"/>
      <c r="F355" s="26"/>
      <c r="G355" s="26"/>
      <c r="H355" s="26"/>
      <c r="I355" s="26"/>
      <c r="J355" s="26"/>
      <c r="K355" s="26"/>
      <c r="L355" s="26"/>
      <c r="M355" s="26"/>
      <c r="N355" s="26"/>
      <c r="O355" s="26"/>
      <c r="P355" s="26"/>
      <c r="Q355" s="26"/>
      <c r="R355" s="26"/>
      <c r="S355" s="26"/>
      <c r="T355" s="26"/>
      <c r="U355" s="26"/>
      <c r="V355" s="26"/>
      <c r="W355" s="26"/>
      <c r="X355" s="26"/>
      <c r="Y355" s="26"/>
      <c r="Z355" s="26"/>
    </row>
    <row r="356" spans="1:26" x14ac:dyDescent="0.2">
      <c r="A356" s="26"/>
      <c r="B356" s="30"/>
      <c r="C356" s="26"/>
      <c r="D356" s="26"/>
      <c r="E356" s="26"/>
      <c r="F356" s="26"/>
      <c r="G356" s="26"/>
      <c r="H356" s="26"/>
      <c r="I356" s="26"/>
      <c r="J356" s="26"/>
      <c r="K356" s="26"/>
      <c r="L356" s="26"/>
      <c r="M356" s="26"/>
      <c r="N356" s="26"/>
      <c r="O356" s="26"/>
      <c r="P356" s="26"/>
      <c r="Q356" s="26"/>
      <c r="R356" s="26"/>
      <c r="S356" s="26"/>
      <c r="T356" s="26"/>
      <c r="U356" s="26"/>
      <c r="V356" s="26"/>
      <c r="W356" s="26"/>
      <c r="X356" s="26"/>
      <c r="Y356" s="26"/>
      <c r="Z356" s="26"/>
    </row>
    <row r="357" spans="1:26" x14ac:dyDescent="0.2">
      <c r="A357" s="26"/>
      <c r="B357" s="30"/>
      <c r="C357" s="26"/>
      <c r="D357" s="26"/>
      <c r="E357" s="26"/>
      <c r="F357" s="26"/>
      <c r="G357" s="26"/>
      <c r="H357" s="26"/>
      <c r="I357" s="26"/>
      <c r="J357" s="26"/>
      <c r="K357" s="26"/>
      <c r="L357" s="26"/>
      <c r="M357" s="26"/>
      <c r="N357" s="26"/>
      <c r="O357" s="26"/>
      <c r="P357" s="26"/>
      <c r="Q357" s="26"/>
      <c r="R357" s="26"/>
      <c r="S357" s="26"/>
      <c r="T357" s="26"/>
      <c r="U357" s="26"/>
      <c r="V357" s="26"/>
      <c r="W357" s="26"/>
      <c r="X357" s="26"/>
      <c r="Y357" s="26"/>
      <c r="Z357" s="26"/>
    </row>
    <row r="358" spans="1:26" x14ac:dyDescent="0.2">
      <c r="A358" s="26"/>
      <c r="B358" s="30"/>
      <c r="C358" s="26"/>
      <c r="D358" s="26"/>
      <c r="E358" s="26"/>
      <c r="F358" s="26"/>
      <c r="G358" s="26"/>
      <c r="H358" s="26"/>
      <c r="I358" s="26"/>
      <c r="J358" s="26"/>
      <c r="K358" s="26"/>
      <c r="L358" s="26"/>
      <c r="M358" s="26"/>
      <c r="N358" s="26"/>
      <c r="O358" s="26"/>
      <c r="P358" s="26"/>
      <c r="Q358" s="26"/>
      <c r="R358" s="26"/>
      <c r="S358" s="26"/>
      <c r="T358" s="26"/>
      <c r="U358" s="26"/>
      <c r="V358" s="26"/>
      <c r="W358" s="26"/>
      <c r="X358" s="26"/>
      <c r="Y358" s="26"/>
      <c r="Z358" s="26"/>
    </row>
    <row r="359" spans="1:26" x14ac:dyDescent="0.2">
      <c r="A359" s="26"/>
      <c r="B359" s="30"/>
      <c r="C359" s="26"/>
      <c r="D359" s="26"/>
      <c r="E359" s="26"/>
      <c r="F359" s="26"/>
      <c r="G359" s="26"/>
      <c r="H359" s="26"/>
      <c r="I359" s="26"/>
      <c r="J359" s="26"/>
      <c r="K359" s="26"/>
      <c r="L359" s="26"/>
      <c r="M359" s="26"/>
      <c r="N359" s="26"/>
      <c r="O359" s="26"/>
      <c r="P359" s="26"/>
      <c r="Q359" s="26"/>
      <c r="R359" s="26"/>
      <c r="S359" s="26"/>
      <c r="T359" s="26"/>
      <c r="U359" s="26"/>
      <c r="V359" s="26"/>
      <c r="W359" s="26"/>
      <c r="X359" s="26"/>
      <c r="Y359" s="26"/>
      <c r="Z359" s="26"/>
    </row>
    <row r="360" spans="1:26" x14ac:dyDescent="0.2">
      <c r="A360" s="26"/>
      <c r="B360" s="30"/>
      <c r="C360" s="26"/>
      <c r="D360" s="26"/>
      <c r="E360" s="26"/>
      <c r="F360" s="26"/>
      <c r="G360" s="26"/>
      <c r="H360" s="26"/>
      <c r="I360" s="26"/>
      <c r="J360" s="26"/>
      <c r="K360" s="26"/>
      <c r="L360" s="26"/>
      <c r="M360" s="26"/>
      <c r="N360" s="26"/>
      <c r="O360" s="26"/>
      <c r="P360" s="26"/>
      <c r="Q360" s="26"/>
      <c r="R360" s="26"/>
      <c r="S360" s="26"/>
      <c r="T360" s="26"/>
      <c r="U360" s="26"/>
      <c r="V360" s="26"/>
      <c r="W360" s="26"/>
      <c r="X360" s="26"/>
      <c r="Y360" s="26"/>
      <c r="Z360" s="26"/>
    </row>
    <row r="361" spans="1:26" x14ac:dyDescent="0.2">
      <c r="A361" s="26"/>
      <c r="B361" s="30"/>
      <c r="C361" s="26"/>
      <c r="D361" s="26"/>
      <c r="E361" s="26"/>
      <c r="F361" s="26"/>
      <c r="G361" s="26"/>
      <c r="H361" s="26"/>
      <c r="I361" s="26"/>
      <c r="J361" s="26"/>
      <c r="K361" s="26"/>
      <c r="L361" s="26"/>
      <c r="M361" s="26"/>
      <c r="N361" s="26"/>
      <c r="O361" s="26"/>
      <c r="P361" s="26"/>
      <c r="Q361" s="26"/>
      <c r="R361" s="26"/>
      <c r="S361" s="26"/>
      <c r="T361" s="26"/>
      <c r="U361" s="26"/>
      <c r="V361" s="26"/>
      <c r="W361" s="26"/>
      <c r="X361" s="26"/>
      <c r="Y361" s="26"/>
      <c r="Z361" s="26"/>
    </row>
    <row r="362" spans="1:26" x14ac:dyDescent="0.2">
      <c r="A362" s="26"/>
      <c r="B362" s="30"/>
      <c r="C362" s="26"/>
      <c r="D362" s="26"/>
      <c r="E362" s="26"/>
      <c r="F362" s="26"/>
      <c r="G362" s="26"/>
      <c r="H362" s="26"/>
      <c r="I362" s="26"/>
      <c r="J362" s="26"/>
      <c r="K362" s="26"/>
      <c r="L362" s="26"/>
      <c r="M362" s="26"/>
      <c r="N362" s="26"/>
      <c r="O362" s="26"/>
      <c r="P362" s="26"/>
      <c r="Q362" s="26"/>
      <c r="R362" s="26"/>
      <c r="S362" s="26"/>
      <c r="T362" s="26"/>
      <c r="U362" s="26"/>
      <c r="V362" s="26"/>
      <c r="W362" s="26"/>
      <c r="X362" s="26"/>
      <c r="Y362" s="26"/>
      <c r="Z362" s="26"/>
    </row>
    <row r="363" spans="1:26" x14ac:dyDescent="0.2">
      <c r="A363" s="26"/>
      <c r="B363" s="30"/>
      <c r="C363" s="26"/>
      <c r="D363" s="26"/>
      <c r="E363" s="26"/>
      <c r="F363" s="26"/>
      <c r="G363" s="26"/>
      <c r="H363" s="26"/>
      <c r="I363" s="26"/>
      <c r="J363" s="26"/>
      <c r="K363" s="26"/>
      <c r="L363" s="26"/>
      <c r="M363" s="26"/>
      <c r="N363" s="26"/>
      <c r="O363" s="26"/>
      <c r="P363" s="26"/>
      <c r="Q363" s="26"/>
      <c r="R363" s="26"/>
      <c r="S363" s="26"/>
      <c r="T363" s="26"/>
      <c r="U363" s="26"/>
      <c r="V363" s="26"/>
      <c r="W363" s="26"/>
      <c r="X363" s="26"/>
      <c r="Y363" s="26"/>
      <c r="Z363" s="26"/>
    </row>
    <row r="364" spans="1:26" x14ac:dyDescent="0.2">
      <c r="A364" s="26"/>
      <c r="B364" s="30"/>
      <c r="C364" s="26"/>
      <c r="D364" s="26"/>
      <c r="E364" s="26"/>
      <c r="F364" s="26"/>
      <c r="G364" s="26"/>
      <c r="H364" s="26"/>
      <c r="I364" s="26"/>
      <c r="J364" s="26"/>
      <c r="K364" s="26"/>
      <c r="L364" s="26"/>
      <c r="M364" s="26"/>
      <c r="N364" s="26"/>
      <c r="O364" s="26"/>
      <c r="P364" s="26"/>
      <c r="Q364" s="26"/>
      <c r="R364" s="26"/>
      <c r="S364" s="26"/>
      <c r="T364" s="26"/>
      <c r="U364" s="26"/>
      <c r="V364" s="26"/>
      <c r="W364" s="26"/>
      <c r="X364" s="26"/>
      <c r="Y364" s="26"/>
      <c r="Z364" s="26"/>
    </row>
    <row r="365" spans="1:26" x14ac:dyDescent="0.2">
      <c r="A365" s="26"/>
      <c r="B365" s="30"/>
      <c r="C365" s="26"/>
      <c r="D365" s="26"/>
      <c r="E365" s="26"/>
      <c r="F365" s="26"/>
      <c r="G365" s="26"/>
      <c r="H365" s="26"/>
      <c r="I365" s="26"/>
      <c r="J365" s="26"/>
      <c r="K365" s="26"/>
      <c r="L365" s="26"/>
      <c r="M365" s="26"/>
      <c r="N365" s="26"/>
      <c r="O365" s="26"/>
      <c r="P365" s="26"/>
      <c r="Q365" s="26"/>
      <c r="R365" s="26"/>
      <c r="S365" s="26"/>
      <c r="T365" s="26"/>
      <c r="U365" s="26"/>
      <c r="V365" s="26"/>
      <c r="W365" s="26"/>
      <c r="X365" s="26"/>
      <c r="Y365" s="26"/>
      <c r="Z365" s="26"/>
    </row>
    <row r="366" spans="1:26" x14ac:dyDescent="0.2">
      <c r="A366" s="26"/>
      <c r="B366" s="30"/>
      <c r="C366" s="26"/>
      <c r="D366" s="26"/>
      <c r="E366" s="26"/>
      <c r="F366" s="26"/>
      <c r="G366" s="26"/>
      <c r="H366" s="26"/>
      <c r="I366" s="26"/>
      <c r="J366" s="26"/>
      <c r="K366" s="26"/>
      <c r="L366" s="26"/>
      <c r="M366" s="26"/>
      <c r="N366" s="26"/>
      <c r="O366" s="26"/>
      <c r="P366" s="26"/>
      <c r="Q366" s="26"/>
      <c r="R366" s="26"/>
      <c r="S366" s="26"/>
      <c r="T366" s="26"/>
      <c r="U366" s="26"/>
      <c r="V366" s="26"/>
      <c r="W366" s="26"/>
      <c r="X366" s="26"/>
      <c r="Y366" s="26"/>
      <c r="Z366" s="26"/>
    </row>
    <row r="367" spans="1:26" x14ac:dyDescent="0.2">
      <c r="A367" s="26"/>
      <c r="B367" s="30"/>
      <c r="C367" s="26"/>
      <c r="D367" s="26"/>
      <c r="E367" s="26"/>
      <c r="F367" s="26"/>
      <c r="G367" s="26"/>
      <c r="H367" s="26"/>
      <c r="I367" s="26"/>
      <c r="J367" s="26"/>
      <c r="K367" s="26"/>
      <c r="L367" s="26"/>
      <c r="M367" s="26"/>
      <c r="N367" s="26"/>
      <c r="O367" s="26"/>
      <c r="P367" s="26"/>
      <c r="Q367" s="26"/>
      <c r="R367" s="26"/>
      <c r="S367" s="26"/>
      <c r="T367" s="26"/>
      <c r="U367" s="26"/>
      <c r="V367" s="26"/>
      <c r="W367" s="26"/>
      <c r="X367" s="26"/>
      <c r="Y367" s="26"/>
      <c r="Z367" s="26"/>
    </row>
    <row r="368" spans="1:26" x14ac:dyDescent="0.2">
      <c r="A368" s="26"/>
      <c r="B368" s="30"/>
      <c r="C368" s="26"/>
      <c r="D368" s="26"/>
      <c r="E368" s="26"/>
      <c r="F368" s="26"/>
      <c r="G368" s="26"/>
      <c r="H368" s="26"/>
      <c r="I368" s="26"/>
      <c r="J368" s="26"/>
      <c r="K368" s="26"/>
      <c r="L368" s="26"/>
      <c r="M368" s="26"/>
      <c r="N368" s="26"/>
      <c r="O368" s="26"/>
      <c r="P368" s="26"/>
      <c r="Q368" s="26"/>
      <c r="R368" s="26"/>
      <c r="S368" s="26"/>
      <c r="T368" s="26"/>
      <c r="U368" s="26"/>
      <c r="V368" s="26"/>
      <c r="W368" s="26"/>
      <c r="X368" s="26"/>
      <c r="Y368" s="26"/>
      <c r="Z368" s="26"/>
    </row>
    <row r="369" spans="1:26" x14ac:dyDescent="0.2">
      <c r="A369" s="26"/>
      <c r="B369" s="30"/>
      <c r="C369" s="26"/>
      <c r="D369" s="26"/>
      <c r="E369" s="26"/>
      <c r="F369" s="26"/>
      <c r="G369" s="26"/>
      <c r="H369" s="26"/>
      <c r="I369" s="26"/>
      <c r="J369" s="26"/>
      <c r="K369" s="26"/>
      <c r="L369" s="26"/>
      <c r="M369" s="26"/>
      <c r="N369" s="26"/>
      <c r="O369" s="26"/>
      <c r="P369" s="26"/>
      <c r="Q369" s="26"/>
      <c r="R369" s="26"/>
      <c r="S369" s="26"/>
      <c r="T369" s="26"/>
      <c r="U369" s="26"/>
      <c r="V369" s="26"/>
      <c r="W369" s="26"/>
      <c r="X369" s="26"/>
      <c r="Y369" s="26"/>
      <c r="Z369" s="26"/>
    </row>
    <row r="370" spans="1:26" x14ac:dyDescent="0.2">
      <c r="A370" s="26"/>
      <c r="B370" s="30"/>
      <c r="C370" s="26"/>
      <c r="D370" s="26"/>
      <c r="E370" s="26"/>
      <c r="F370" s="26"/>
      <c r="G370" s="26"/>
      <c r="H370" s="26"/>
      <c r="I370" s="26"/>
      <c r="J370" s="26"/>
      <c r="K370" s="26"/>
      <c r="L370" s="26"/>
      <c r="M370" s="26"/>
      <c r="N370" s="26"/>
      <c r="O370" s="26"/>
      <c r="P370" s="26"/>
      <c r="Q370" s="26"/>
      <c r="R370" s="26"/>
      <c r="S370" s="26"/>
      <c r="T370" s="26"/>
      <c r="U370" s="26"/>
      <c r="V370" s="26"/>
      <c r="W370" s="26"/>
      <c r="X370" s="26"/>
      <c r="Y370" s="26"/>
      <c r="Z370" s="26"/>
    </row>
    <row r="371" spans="1:26" x14ac:dyDescent="0.2">
      <c r="A371" s="26"/>
      <c r="B371" s="30"/>
      <c r="C371" s="26"/>
      <c r="D371" s="26"/>
      <c r="E371" s="26"/>
      <c r="F371" s="26"/>
      <c r="G371" s="26"/>
      <c r="H371" s="26"/>
      <c r="I371" s="26"/>
      <c r="J371" s="26"/>
      <c r="K371" s="26"/>
      <c r="L371" s="26"/>
      <c r="M371" s="26"/>
      <c r="N371" s="26"/>
      <c r="O371" s="26"/>
      <c r="P371" s="26"/>
      <c r="Q371" s="26"/>
      <c r="R371" s="26"/>
      <c r="S371" s="26"/>
      <c r="T371" s="26"/>
      <c r="U371" s="26"/>
      <c r="V371" s="26"/>
      <c r="W371" s="26"/>
      <c r="X371" s="26"/>
      <c r="Y371" s="26"/>
      <c r="Z371" s="26"/>
    </row>
    <row r="372" spans="1:26" x14ac:dyDescent="0.2">
      <c r="A372" s="26"/>
      <c r="B372" s="30"/>
      <c r="C372" s="26"/>
      <c r="D372" s="26"/>
      <c r="E372" s="26"/>
      <c r="F372" s="26"/>
      <c r="G372" s="26"/>
      <c r="H372" s="26"/>
      <c r="I372" s="26"/>
      <c r="J372" s="26"/>
      <c r="K372" s="26"/>
      <c r="L372" s="26"/>
      <c r="M372" s="26"/>
      <c r="N372" s="26"/>
      <c r="O372" s="26"/>
      <c r="P372" s="26"/>
      <c r="Q372" s="26"/>
      <c r="R372" s="26"/>
      <c r="S372" s="26"/>
      <c r="T372" s="26"/>
      <c r="U372" s="26"/>
      <c r="V372" s="26"/>
      <c r="W372" s="26"/>
      <c r="X372" s="26"/>
      <c r="Y372" s="26"/>
      <c r="Z372" s="26"/>
    </row>
    <row r="373" spans="1:26" x14ac:dyDescent="0.2">
      <c r="A373" s="26"/>
      <c r="B373" s="30"/>
      <c r="C373" s="26"/>
      <c r="D373" s="26"/>
      <c r="E373" s="26"/>
      <c r="F373" s="26"/>
      <c r="G373" s="26"/>
      <c r="H373" s="26"/>
      <c r="I373" s="26"/>
      <c r="J373" s="26"/>
      <c r="K373" s="26"/>
      <c r="L373" s="26"/>
      <c r="M373" s="26"/>
      <c r="N373" s="26"/>
      <c r="O373" s="26"/>
      <c r="P373" s="26"/>
      <c r="Q373" s="26"/>
      <c r="R373" s="26"/>
      <c r="S373" s="26"/>
      <c r="T373" s="26"/>
      <c r="U373" s="26"/>
      <c r="V373" s="26"/>
      <c r="W373" s="26"/>
      <c r="X373" s="26"/>
      <c r="Y373" s="26"/>
      <c r="Z373" s="26"/>
    </row>
    <row r="374" spans="1:26" x14ac:dyDescent="0.2">
      <c r="A374" s="26"/>
      <c r="B374" s="30"/>
      <c r="C374" s="26"/>
      <c r="D374" s="26"/>
      <c r="E374" s="26"/>
      <c r="F374" s="26"/>
      <c r="G374" s="26"/>
      <c r="H374" s="26"/>
      <c r="I374" s="26"/>
      <c r="J374" s="26"/>
      <c r="K374" s="26"/>
      <c r="L374" s="26"/>
      <c r="M374" s="26"/>
      <c r="N374" s="26"/>
      <c r="O374" s="26"/>
      <c r="P374" s="26"/>
      <c r="Q374" s="26"/>
      <c r="R374" s="26"/>
      <c r="S374" s="26"/>
      <c r="T374" s="26"/>
      <c r="U374" s="26"/>
      <c r="V374" s="26"/>
      <c r="W374" s="26"/>
      <c r="X374" s="26"/>
      <c r="Y374" s="26"/>
      <c r="Z374" s="26"/>
    </row>
    <row r="375" spans="1:26" x14ac:dyDescent="0.2">
      <c r="A375" s="26"/>
      <c r="B375" s="30"/>
      <c r="C375" s="26"/>
      <c r="D375" s="26"/>
      <c r="E375" s="26"/>
      <c r="F375" s="26"/>
      <c r="G375" s="26"/>
      <c r="H375" s="26"/>
      <c r="I375" s="26"/>
      <c r="J375" s="26"/>
      <c r="K375" s="26"/>
      <c r="L375" s="26"/>
      <c r="M375" s="26"/>
      <c r="N375" s="26"/>
      <c r="O375" s="26"/>
      <c r="P375" s="26"/>
      <c r="Q375" s="26"/>
      <c r="R375" s="26"/>
      <c r="S375" s="26"/>
      <c r="T375" s="26"/>
      <c r="U375" s="26"/>
      <c r="V375" s="26"/>
      <c r="W375" s="26"/>
      <c r="X375" s="26"/>
      <c r="Y375" s="26"/>
      <c r="Z375" s="26"/>
    </row>
    <row r="376" spans="1:26" x14ac:dyDescent="0.2">
      <c r="A376" s="26"/>
      <c r="B376" s="30"/>
      <c r="C376" s="26"/>
      <c r="D376" s="26"/>
      <c r="E376" s="26"/>
      <c r="F376" s="26"/>
      <c r="G376" s="26"/>
      <c r="H376" s="26"/>
      <c r="I376" s="26"/>
      <c r="J376" s="26"/>
      <c r="K376" s="26"/>
      <c r="L376" s="26"/>
      <c r="M376" s="26"/>
      <c r="N376" s="26"/>
      <c r="O376" s="26"/>
      <c r="P376" s="26"/>
      <c r="Q376" s="26"/>
      <c r="R376" s="26"/>
      <c r="S376" s="26"/>
      <c r="T376" s="26"/>
      <c r="U376" s="26"/>
      <c r="V376" s="26"/>
      <c r="W376" s="26"/>
      <c r="X376" s="26"/>
      <c r="Y376" s="26"/>
      <c r="Z376" s="26"/>
    </row>
    <row r="377" spans="1:26" x14ac:dyDescent="0.2">
      <c r="A377" s="26"/>
      <c r="B377" s="30"/>
      <c r="C377" s="26"/>
      <c r="D377" s="26"/>
      <c r="E377" s="26"/>
      <c r="F377" s="26"/>
      <c r="G377" s="26"/>
      <c r="H377" s="26"/>
      <c r="I377" s="26"/>
      <c r="J377" s="26"/>
      <c r="K377" s="26"/>
      <c r="L377" s="26"/>
      <c r="M377" s="26"/>
      <c r="N377" s="26"/>
      <c r="O377" s="26"/>
      <c r="P377" s="26"/>
      <c r="Q377" s="26"/>
      <c r="R377" s="26"/>
      <c r="S377" s="26"/>
      <c r="T377" s="26"/>
      <c r="U377" s="26"/>
      <c r="V377" s="26"/>
      <c r="W377" s="26"/>
      <c r="X377" s="26"/>
      <c r="Y377" s="26"/>
      <c r="Z377" s="26"/>
    </row>
    <row r="378" spans="1:26" x14ac:dyDescent="0.2">
      <c r="A378" s="26"/>
      <c r="B378" s="30"/>
      <c r="C378" s="26"/>
      <c r="D378" s="26"/>
      <c r="E378" s="26"/>
      <c r="F378" s="26"/>
      <c r="G378" s="26"/>
      <c r="H378" s="26"/>
      <c r="I378" s="26"/>
      <c r="J378" s="26"/>
      <c r="K378" s="26"/>
      <c r="L378" s="26"/>
      <c r="M378" s="26"/>
      <c r="N378" s="26"/>
      <c r="O378" s="26"/>
      <c r="P378" s="26"/>
      <c r="Q378" s="26"/>
      <c r="R378" s="26"/>
      <c r="S378" s="26"/>
      <c r="T378" s="26"/>
      <c r="U378" s="26"/>
      <c r="V378" s="26"/>
      <c r="W378" s="26"/>
      <c r="X378" s="26"/>
      <c r="Y378" s="26"/>
      <c r="Z378" s="26"/>
    </row>
    <row r="379" spans="1:26" x14ac:dyDescent="0.2">
      <c r="A379" s="26"/>
      <c r="B379" s="30"/>
      <c r="C379" s="26"/>
      <c r="D379" s="26"/>
      <c r="E379" s="26"/>
      <c r="F379" s="26"/>
      <c r="G379" s="26"/>
      <c r="H379" s="26"/>
      <c r="I379" s="26"/>
      <c r="J379" s="26"/>
      <c r="K379" s="26"/>
      <c r="L379" s="26"/>
      <c r="M379" s="26"/>
      <c r="N379" s="26"/>
      <c r="O379" s="26"/>
      <c r="P379" s="26"/>
      <c r="Q379" s="26"/>
      <c r="R379" s="26"/>
      <c r="S379" s="26"/>
      <c r="T379" s="26"/>
      <c r="U379" s="26"/>
      <c r="V379" s="26"/>
      <c r="W379" s="26"/>
      <c r="X379" s="26"/>
      <c r="Y379" s="26"/>
      <c r="Z379" s="26"/>
    </row>
    <row r="380" spans="1:26" x14ac:dyDescent="0.2">
      <c r="A380" s="26"/>
      <c r="B380" s="30"/>
      <c r="C380" s="26"/>
      <c r="D380" s="26"/>
      <c r="E380" s="26"/>
      <c r="F380" s="26"/>
      <c r="G380" s="26"/>
      <c r="H380" s="26"/>
      <c r="I380" s="26"/>
      <c r="J380" s="26"/>
      <c r="K380" s="26"/>
      <c r="L380" s="26"/>
      <c r="M380" s="26"/>
      <c r="N380" s="26"/>
      <c r="O380" s="26"/>
      <c r="P380" s="26"/>
      <c r="Q380" s="26"/>
      <c r="R380" s="26"/>
      <c r="S380" s="26"/>
      <c r="T380" s="26"/>
      <c r="U380" s="26"/>
      <c r="V380" s="26"/>
      <c r="W380" s="26"/>
      <c r="X380" s="26"/>
      <c r="Y380" s="26"/>
      <c r="Z380" s="26"/>
    </row>
    <row r="381" spans="1:26" x14ac:dyDescent="0.2">
      <c r="A381" s="26"/>
      <c r="B381" s="30"/>
      <c r="C381" s="26"/>
      <c r="D381" s="26"/>
      <c r="E381" s="26"/>
      <c r="F381" s="26"/>
      <c r="G381" s="26"/>
      <c r="H381" s="26"/>
      <c r="I381" s="26"/>
      <c r="J381" s="26"/>
      <c r="K381" s="26"/>
      <c r="L381" s="26"/>
      <c r="M381" s="26"/>
      <c r="N381" s="26"/>
      <c r="O381" s="26"/>
      <c r="P381" s="26"/>
      <c r="Q381" s="26"/>
      <c r="R381" s="26"/>
      <c r="S381" s="26"/>
      <c r="T381" s="26"/>
      <c r="U381" s="26"/>
      <c r="V381" s="26"/>
      <c r="W381" s="26"/>
      <c r="X381" s="26"/>
      <c r="Y381" s="26"/>
      <c r="Z381" s="26"/>
    </row>
    <row r="382" spans="1:26" x14ac:dyDescent="0.2">
      <c r="A382" s="26"/>
      <c r="B382" s="30"/>
      <c r="C382" s="26"/>
      <c r="D382" s="26"/>
      <c r="E382" s="26"/>
      <c r="F382" s="26"/>
      <c r="G382" s="26"/>
      <c r="H382" s="26"/>
      <c r="I382" s="26"/>
      <c r="J382" s="26"/>
      <c r="K382" s="26"/>
      <c r="L382" s="26"/>
      <c r="M382" s="26"/>
      <c r="N382" s="26"/>
      <c r="O382" s="26"/>
      <c r="P382" s="26"/>
      <c r="Q382" s="26"/>
      <c r="R382" s="26"/>
      <c r="S382" s="26"/>
      <c r="T382" s="26"/>
      <c r="U382" s="26"/>
      <c r="V382" s="26"/>
      <c r="W382" s="26"/>
      <c r="X382" s="26"/>
      <c r="Y382" s="26"/>
      <c r="Z382" s="26"/>
    </row>
    <row r="383" spans="1:26" x14ac:dyDescent="0.2">
      <c r="A383" s="26"/>
      <c r="B383" s="30"/>
      <c r="C383" s="26"/>
      <c r="D383" s="26"/>
      <c r="E383" s="26"/>
      <c r="F383" s="26"/>
      <c r="G383" s="26"/>
      <c r="H383" s="26"/>
      <c r="I383" s="26"/>
      <c r="J383" s="26"/>
      <c r="K383" s="26"/>
      <c r="L383" s="26"/>
      <c r="M383" s="26"/>
      <c r="N383" s="26"/>
      <c r="O383" s="26"/>
      <c r="P383" s="26"/>
      <c r="Q383" s="26"/>
      <c r="R383" s="26"/>
      <c r="S383" s="26"/>
      <c r="T383" s="26"/>
      <c r="U383" s="26"/>
      <c r="V383" s="26"/>
      <c r="W383" s="26"/>
      <c r="X383" s="26"/>
      <c r="Y383" s="26"/>
      <c r="Z383" s="26"/>
    </row>
    <row r="384" spans="1:26" x14ac:dyDescent="0.2">
      <c r="A384" s="26"/>
      <c r="B384" s="30"/>
      <c r="C384" s="26"/>
      <c r="D384" s="26"/>
      <c r="E384" s="26"/>
      <c r="F384" s="26"/>
      <c r="G384" s="26"/>
      <c r="H384" s="26"/>
      <c r="I384" s="26"/>
      <c r="J384" s="26"/>
      <c r="K384" s="26"/>
      <c r="L384" s="26"/>
      <c r="M384" s="26"/>
      <c r="N384" s="26"/>
      <c r="O384" s="26"/>
      <c r="P384" s="26"/>
      <c r="Q384" s="26"/>
      <c r="R384" s="26"/>
      <c r="S384" s="26"/>
      <c r="T384" s="26"/>
      <c r="U384" s="26"/>
      <c r="V384" s="26"/>
      <c r="W384" s="26"/>
      <c r="X384" s="26"/>
      <c r="Y384" s="26"/>
      <c r="Z384" s="26"/>
    </row>
    <row r="385" spans="1:26" x14ac:dyDescent="0.2">
      <c r="A385" s="26"/>
      <c r="B385" s="30"/>
      <c r="C385" s="26"/>
      <c r="D385" s="26"/>
      <c r="E385" s="26"/>
      <c r="F385" s="26"/>
      <c r="G385" s="26"/>
      <c r="H385" s="26"/>
      <c r="I385" s="26"/>
      <c r="J385" s="26"/>
      <c r="K385" s="26"/>
      <c r="L385" s="26"/>
      <c r="M385" s="26"/>
      <c r="N385" s="26"/>
      <c r="O385" s="26"/>
      <c r="P385" s="26"/>
      <c r="Q385" s="26"/>
      <c r="R385" s="26"/>
      <c r="S385" s="26"/>
      <c r="T385" s="26"/>
      <c r="U385" s="26"/>
      <c r="V385" s="26"/>
      <c r="W385" s="26"/>
      <c r="X385" s="26"/>
      <c r="Y385" s="26"/>
      <c r="Z385" s="26"/>
    </row>
    <row r="386" spans="1:26" x14ac:dyDescent="0.2">
      <c r="A386" s="26"/>
      <c r="B386" s="30"/>
      <c r="C386" s="26"/>
      <c r="D386" s="26"/>
      <c r="E386" s="26"/>
      <c r="F386" s="26"/>
      <c r="G386" s="26"/>
      <c r="H386" s="26"/>
      <c r="I386" s="26"/>
      <c r="J386" s="26"/>
      <c r="K386" s="26"/>
      <c r="L386" s="26"/>
      <c r="M386" s="26"/>
      <c r="N386" s="26"/>
      <c r="O386" s="26"/>
      <c r="P386" s="26"/>
      <c r="Q386" s="26"/>
      <c r="R386" s="26"/>
      <c r="S386" s="26"/>
      <c r="T386" s="26"/>
      <c r="U386" s="26"/>
      <c r="V386" s="26"/>
      <c r="W386" s="26"/>
      <c r="X386" s="26"/>
      <c r="Y386" s="26"/>
      <c r="Z386" s="26"/>
    </row>
    <row r="387" spans="1:26" x14ac:dyDescent="0.2">
      <c r="A387" s="26"/>
      <c r="B387" s="30"/>
      <c r="C387" s="26"/>
      <c r="D387" s="26"/>
      <c r="E387" s="26"/>
      <c r="F387" s="26"/>
      <c r="G387" s="26"/>
      <c r="H387" s="26"/>
      <c r="I387" s="26"/>
      <c r="J387" s="26"/>
      <c r="K387" s="26"/>
      <c r="L387" s="26"/>
      <c r="M387" s="26"/>
      <c r="N387" s="26"/>
      <c r="O387" s="26"/>
      <c r="P387" s="26"/>
      <c r="Q387" s="26"/>
      <c r="R387" s="26"/>
      <c r="S387" s="26"/>
      <c r="T387" s="26"/>
      <c r="U387" s="26"/>
      <c r="V387" s="26"/>
      <c r="W387" s="26"/>
      <c r="X387" s="26"/>
      <c r="Y387" s="26"/>
      <c r="Z387" s="26"/>
    </row>
    <row r="388" spans="1:26" x14ac:dyDescent="0.2">
      <c r="A388" s="26"/>
      <c r="B388" s="30"/>
      <c r="C388" s="26"/>
      <c r="D388" s="26"/>
      <c r="E388" s="26"/>
      <c r="F388" s="26"/>
      <c r="G388" s="26"/>
      <c r="H388" s="26"/>
      <c r="I388" s="26"/>
      <c r="J388" s="26"/>
      <c r="K388" s="26"/>
      <c r="L388" s="26"/>
      <c r="M388" s="26"/>
      <c r="N388" s="26"/>
      <c r="O388" s="26"/>
      <c r="P388" s="26"/>
      <c r="Q388" s="26"/>
      <c r="R388" s="26"/>
      <c r="S388" s="26"/>
      <c r="T388" s="26"/>
      <c r="U388" s="26"/>
      <c r="V388" s="26"/>
      <c r="W388" s="26"/>
      <c r="X388" s="26"/>
      <c r="Y388" s="26"/>
      <c r="Z388" s="26"/>
    </row>
    <row r="389" spans="1:26" x14ac:dyDescent="0.2">
      <c r="A389" s="26"/>
      <c r="B389" s="30"/>
      <c r="C389" s="26"/>
      <c r="D389" s="26"/>
      <c r="E389" s="26"/>
      <c r="F389" s="26"/>
      <c r="G389" s="26"/>
      <c r="H389" s="26"/>
      <c r="I389" s="26"/>
      <c r="J389" s="26"/>
      <c r="K389" s="26"/>
      <c r="L389" s="26"/>
      <c r="M389" s="26"/>
      <c r="N389" s="26"/>
      <c r="O389" s="26"/>
      <c r="P389" s="26"/>
      <c r="Q389" s="26"/>
      <c r="R389" s="26"/>
      <c r="S389" s="26"/>
      <c r="T389" s="26"/>
      <c r="U389" s="26"/>
      <c r="V389" s="26"/>
      <c r="W389" s="26"/>
      <c r="X389" s="26"/>
      <c r="Y389" s="26"/>
      <c r="Z389" s="26"/>
    </row>
    <row r="390" spans="1:26" x14ac:dyDescent="0.2">
      <c r="A390" s="26"/>
      <c r="B390" s="30"/>
      <c r="C390" s="26"/>
      <c r="D390" s="26"/>
      <c r="E390" s="26"/>
      <c r="F390" s="26"/>
      <c r="G390" s="26"/>
      <c r="H390" s="26"/>
      <c r="I390" s="26"/>
      <c r="J390" s="26"/>
      <c r="K390" s="26"/>
      <c r="L390" s="26"/>
      <c r="M390" s="26"/>
      <c r="N390" s="26"/>
      <c r="O390" s="26"/>
      <c r="P390" s="26"/>
      <c r="Q390" s="26"/>
      <c r="R390" s="26"/>
      <c r="S390" s="26"/>
      <c r="T390" s="26"/>
      <c r="U390" s="26"/>
      <c r="V390" s="26"/>
      <c r="W390" s="26"/>
      <c r="X390" s="26"/>
      <c r="Y390" s="26"/>
      <c r="Z390" s="26"/>
    </row>
    <row r="391" spans="1:26" x14ac:dyDescent="0.2">
      <c r="A391" s="26"/>
      <c r="B391" s="30"/>
      <c r="C391" s="26"/>
      <c r="D391" s="26"/>
      <c r="E391" s="26"/>
      <c r="F391" s="26"/>
      <c r="G391" s="26"/>
      <c r="H391" s="26"/>
      <c r="I391" s="26"/>
      <c r="J391" s="26"/>
      <c r="K391" s="26"/>
      <c r="L391" s="26"/>
      <c r="M391" s="26"/>
      <c r="N391" s="26"/>
      <c r="O391" s="26"/>
      <c r="P391" s="26"/>
      <c r="Q391" s="26"/>
      <c r="R391" s="26"/>
      <c r="S391" s="26"/>
      <c r="T391" s="26"/>
      <c r="U391" s="26"/>
      <c r="V391" s="26"/>
      <c r="W391" s="26"/>
      <c r="X391" s="26"/>
      <c r="Y391" s="26"/>
      <c r="Z391" s="26"/>
    </row>
    <row r="392" spans="1:26" x14ac:dyDescent="0.2">
      <c r="A392" s="26"/>
      <c r="B392" s="30"/>
      <c r="C392" s="26"/>
      <c r="D392" s="26"/>
      <c r="E392" s="26"/>
      <c r="F392" s="26"/>
      <c r="G392" s="26"/>
      <c r="H392" s="26"/>
      <c r="I392" s="26"/>
      <c r="J392" s="26"/>
      <c r="K392" s="26"/>
      <c r="L392" s="26"/>
      <c r="M392" s="26"/>
      <c r="N392" s="26"/>
      <c r="O392" s="26"/>
      <c r="P392" s="26"/>
      <c r="Q392" s="26"/>
      <c r="R392" s="26"/>
      <c r="S392" s="26"/>
      <c r="T392" s="26"/>
      <c r="U392" s="26"/>
      <c r="V392" s="26"/>
      <c r="W392" s="26"/>
      <c r="X392" s="26"/>
      <c r="Y392" s="26"/>
      <c r="Z392" s="26"/>
    </row>
    <row r="393" spans="1:26" x14ac:dyDescent="0.2">
      <c r="A393" s="26"/>
      <c r="B393" s="30"/>
      <c r="C393" s="26"/>
      <c r="D393" s="26"/>
      <c r="E393" s="26"/>
      <c r="F393" s="26"/>
      <c r="G393" s="26"/>
      <c r="H393" s="26"/>
      <c r="I393" s="26"/>
      <c r="J393" s="26"/>
      <c r="K393" s="26"/>
      <c r="L393" s="26"/>
      <c r="M393" s="26"/>
      <c r="N393" s="26"/>
      <c r="O393" s="26"/>
      <c r="P393" s="26"/>
      <c r="Q393" s="26"/>
      <c r="R393" s="26"/>
      <c r="S393" s="26"/>
      <c r="T393" s="26"/>
      <c r="U393" s="26"/>
      <c r="V393" s="26"/>
      <c r="W393" s="26"/>
      <c r="X393" s="26"/>
      <c r="Y393" s="26"/>
      <c r="Z393" s="26"/>
    </row>
    <row r="394" spans="1:26" x14ac:dyDescent="0.2">
      <c r="A394" s="26"/>
      <c r="B394" s="30"/>
      <c r="C394" s="26"/>
      <c r="D394" s="26"/>
      <c r="E394" s="26"/>
      <c r="F394" s="26"/>
      <c r="G394" s="26"/>
      <c r="H394" s="26"/>
      <c r="I394" s="26"/>
      <c r="J394" s="26"/>
      <c r="K394" s="26"/>
      <c r="L394" s="26"/>
      <c r="M394" s="26"/>
      <c r="N394" s="26"/>
      <c r="O394" s="26"/>
      <c r="P394" s="26"/>
      <c r="Q394" s="26"/>
      <c r="R394" s="26"/>
      <c r="S394" s="26"/>
      <c r="T394" s="26"/>
      <c r="U394" s="26"/>
      <c r="V394" s="26"/>
      <c r="W394" s="26"/>
      <c r="X394" s="26"/>
      <c r="Y394" s="26"/>
      <c r="Z394" s="26"/>
    </row>
    <row r="395" spans="1:26" x14ac:dyDescent="0.2">
      <c r="A395" s="26"/>
      <c r="B395" s="30"/>
      <c r="C395" s="26"/>
      <c r="D395" s="26"/>
      <c r="E395" s="26"/>
      <c r="F395" s="26"/>
      <c r="G395" s="26"/>
      <c r="H395" s="26"/>
      <c r="I395" s="26"/>
      <c r="J395" s="26"/>
      <c r="K395" s="26"/>
      <c r="L395" s="26"/>
      <c r="M395" s="26"/>
      <c r="N395" s="26"/>
      <c r="O395" s="26"/>
      <c r="P395" s="26"/>
      <c r="Q395" s="26"/>
      <c r="R395" s="26"/>
      <c r="S395" s="26"/>
      <c r="T395" s="26"/>
      <c r="U395" s="26"/>
      <c r="V395" s="26"/>
      <c r="W395" s="26"/>
      <c r="X395" s="26"/>
      <c r="Y395" s="26"/>
      <c r="Z395" s="26"/>
    </row>
    <row r="396" spans="1:26" x14ac:dyDescent="0.2">
      <c r="A396" s="26"/>
      <c r="B396" s="30"/>
      <c r="C396" s="26"/>
      <c r="D396" s="26"/>
      <c r="E396" s="26"/>
      <c r="F396" s="26"/>
      <c r="G396" s="26"/>
      <c r="H396" s="26"/>
      <c r="I396" s="26"/>
      <c r="J396" s="26"/>
      <c r="K396" s="26"/>
      <c r="L396" s="26"/>
      <c r="M396" s="26"/>
      <c r="N396" s="26"/>
      <c r="O396" s="26"/>
      <c r="P396" s="26"/>
      <c r="Q396" s="26"/>
      <c r="R396" s="26"/>
      <c r="S396" s="26"/>
      <c r="T396" s="26"/>
      <c r="U396" s="26"/>
      <c r="V396" s="26"/>
      <c r="W396" s="26"/>
      <c r="X396" s="26"/>
      <c r="Y396" s="26"/>
      <c r="Z396" s="26"/>
    </row>
    <row r="397" spans="1:26" x14ac:dyDescent="0.2">
      <c r="A397" s="26"/>
      <c r="B397" s="30"/>
      <c r="C397" s="26"/>
      <c r="D397" s="26"/>
      <c r="E397" s="26"/>
      <c r="F397" s="26"/>
      <c r="G397" s="26"/>
      <c r="H397" s="26"/>
      <c r="I397" s="26"/>
      <c r="J397" s="26"/>
      <c r="K397" s="26"/>
      <c r="L397" s="26"/>
      <c r="M397" s="26"/>
      <c r="N397" s="26"/>
      <c r="O397" s="26"/>
      <c r="P397" s="26"/>
      <c r="Q397" s="26"/>
      <c r="R397" s="26"/>
      <c r="S397" s="26"/>
      <c r="T397" s="26"/>
      <c r="U397" s="26"/>
      <c r="V397" s="26"/>
      <c r="W397" s="26"/>
      <c r="X397" s="26"/>
      <c r="Y397" s="26"/>
      <c r="Z397" s="26"/>
    </row>
    <row r="398" spans="1:26" x14ac:dyDescent="0.2">
      <c r="A398" s="26"/>
      <c r="B398" s="30"/>
      <c r="C398" s="26"/>
      <c r="D398" s="26"/>
      <c r="E398" s="26"/>
      <c r="F398" s="26"/>
      <c r="G398" s="26"/>
      <c r="H398" s="26"/>
      <c r="I398" s="26"/>
      <c r="J398" s="26"/>
      <c r="K398" s="26"/>
      <c r="L398" s="26"/>
      <c r="M398" s="26"/>
      <c r="N398" s="26"/>
      <c r="O398" s="26"/>
      <c r="P398" s="26"/>
      <c r="Q398" s="26"/>
      <c r="R398" s="26"/>
      <c r="S398" s="26"/>
      <c r="T398" s="26"/>
      <c r="U398" s="26"/>
      <c r="V398" s="26"/>
      <c r="W398" s="26"/>
      <c r="X398" s="26"/>
      <c r="Y398" s="26"/>
      <c r="Z398" s="26"/>
    </row>
    <row r="399" spans="1:26" x14ac:dyDescent="0.2">
      <c r="A399" s="26"/>
      <c r="B399" s="30"/>
      <c r="C399" s="26"/>
      <c r="D399" s="26"/>
      <c r="E399" s="26"/>
      <c r="F399" s="26"/>
      <c r="G399" s="26"/>
      <c r="H399" s="26"/>
      <c r="I399" s="26"/>
      <c r="J399" s="26"/>
      <c r="K399" s="26"/>
      <c r="L399" s="26"/>
      <c r="M399" s="26"/>
      <c r="N399" s="26"/>
      <c r="O399" s="26"/>
      <c r="P399" s="26"/>
      <c r="Q399" s="26"/>
      <c r="R399" s="26"/>
      <c r="S399" s="26"/>
      <c r="T399" s="26"/>
      <c r="U399" s="26"/>
      <c r="V399" s="26"/>
      <c r="W399" s="26"/>
      <c r="X399" s="26"/>
      <c r="Y399" s="26"/>
      <c r="Z399" s="26"/>
    </row>
    <row r="400" spans="1:26" x14ac:dyDescent="0.2">
      <c r="A400" s="26"/>
      <c r="B400" s="30"/>
      <c r="C400" s="26"/>
      <c r="D400" s="26"/>
      <c r="E400" s="26"/>
      <c r="F400" s="26"/>
      <c r="G400" s="26"/>
      <c r="H400" s="26"/>
      <c r="I400" s="26"/>
      <c r="J400" s="26"/>
      <c r="K400" s="26"/>
      <c r="L400" s="26"/>
      <c r="M400" s="26"/>
      <c r="N400" s="26"/>
      <c r="O400" s="26"/>
      <c r="P400" s="26"/>
      <c r="Q400" s="26"/>
      <c r="R400" s="26"/>
      <c r="S400" s="26"/>
      <c r="T400" s="26"/>
      <c r="U400" s="26"/>
      <c r="V400" s="26"/>
      <c r="W400" s="26"/>
      <c r="X400" s="26"/>
      <c r="Y400" s="26"/>
      <c r="Z400" s="26"/>
    </row>
    <row r="401" spans="1:26" x14ac:dyDescent="0.2">
      <c r="A401" s="26"/>
      <c r="B401" s="30"/>
      <c r="C401" s="26"/>
      <c r="D401" s="26"/>
      <c r="E401" s="26"/>
      <c r="F401" s="26"/>
      <c r="G401" s="26"/>
      <c r="H401" s="26"/>
      <c r="I401" s="26"/>
      <c r="J401" s="26"/>
      <c r="K401" s="26"/>
      <c r="L401" s="26"/>
      <c r="M401" s="26"/>
      <c r="N401" s="26"/>
      <c r="O401" s="26"/>
      <c r="P401" s="26"/>
      <c r="Q401" s="26"/>
      <c r="R401" s="26"/>
      <c r="S401" s="26"/>
      <c r="T401" s="26"/>
      <c r="U401" s="26"/>
      <c r="V401" s="26"/>
      <c r="W401" s="26"/>
      <c r="X401" s="26"/>
      <c r="Y401" s="26"/>
      <c r="Z401" s="26"/>
    </row>
    <row r="402" spans="1:26" x14ac:dyDescent="0.2">
      <c r="A402" s="26"/>
      <c r="B402" s="30"/>
      <c r="C402" s="26"/>
      <c r="D402" s="26"/>
      <c r="E402" s="26"/>
      <c r="F402" s="26"/>
      <c r="G402" s="26"/>
      <c r="H402" s="26"/>
      <c r="I402" s="26"/>
      <c r="J402" s="26"/>
      <c r="K402" s="26"/>
      <c r="L402" s="26"/>
      <c r="M402" s="26"/>
      <c r="N402" s="26"/>
      <c r="O402" s="26"/>
      <c r="P402" s="26"/>
      <c r="Q402" s="26"/>
      <c r="R402" s="26"/>
      <c r="S402" s="26"/>
      <c r="T402" s="26"/>
      <c r="U402" s="26"/>
      <c r="V402" s="26"/>
      <c r="W402" s="26"/>
      <c r="X402" s="26"/>
      <c r="Y402" s="26"/>
      <c r="Z402" s="26"/>
    </row>
    <row r="403" spans="1:26" x14ac:dyDescent="0.2">
      <c r="A403" s="26"/>
      <c r="B403" s="30"/>
      <c r="C403" s="26"/>
      <c r="D403" s="26"/>
      <c r="E403" s="26"/>
      <c r="F403" s="26"/>
      <c r="G403" s="26"/>
      <c r="H403" s="26"/>
      <c r="I403" s="26"/>
      <c r="J403" s="26"/>
      <c r="K403" s="26"/>
      <c r="L403" s="26"/>
      <c r="M403" s="26"/>
      <c r="N403" s="26"/>
      <c r="O403" s="26"/>
      <c r="P403" s="26"/>
      <c r="Q403" s="26"/>
      <c r="R403" s="26"/>
      <c r="S403" s="26"/>
      <c r="T403" s="26"/>
      <c r="U403" s="26"/>
      <c r="V403" s="26"/>
      <c r="W403" s="26"/>
      <c r="X403" s="26"/>
      <c r="Y403" s="26"/>
      <c r="Z403" s="26"/>
    </row>
    <row r="404" spans="1:26" x14ac:dyDescent="0.2">
      <c r="A404" s="26"/>
      <c r="B404" s="30"/>
      <c r="C404" s="26"/>
      <c r="D404" s="26"/>
      <c r="E404" s="26"/>
      <c r="F404" s="26"/>
      <c r="G404" s="26"/>
      <c r="H404" s="26"/>
      <c r="I404" s="26"/>
      <c r="J404" s="26"/>
      <c r="K404" s="26"/>
      <c r="L404" s="26"/>
      <c r="M404" s="26"/>
      <c r="N404" s="26"/>
      <c r="O404" s="26"/>
      <c r="P404" s="26"/>
      <c r="Q404" s="26"/>
      <c r="R404" s="26"/>
      <c r="S404" s="26"/>
      <c r="T404" s="26"/>
      <c r="U404" s="26"/>
      <c r="V404" s="26"/>
      <c r="W404" s="26"/>
      <c r="X404" s="26"/>
      <c r="Y404" s="26"/>
      <c r="Z404" s="26"/>
    </row>
    <row r="405" spans="1:26" x14ac:dyDescent="0.2">
      <c r="A405" s="26"/>
      <c r="B405" s="30"/>
      <c r="C405" s="26"/>
      <c r="D405" s="26"/>
      <c r="E405" s="26"/>
      <c r="F405" s="26"/>
      <c r="G405" s="26"/>
      <c r="H405" s="26"/>
      <c r="I405" s="26"/>
      <c r="J405" s="26"/>
      <c r="K405" s="26"/>
      <c r="L405" s="26"/>
      <c r="M405" s="26"/>
      <c r="N405" s="26"/>
      <c r="O405" s="26"/>
      <c r="P405" s="26"/>
      <c r="Q405" s="26"/>
      <c r="R405" s="26"/>
      <c r="S405" s="26"/>
      <c r="T405" s="26"/>
      <c r="U405" s="26"/>
      <c r="V405" s="26"/>
      <c r="W405" s="26"/>
      <c r="X405" s="26"/>
      <c r="Y405" s="26"/>
      <c r="Z405" s="26"/>
    </row>
    <row r="406" spans="1:26" x14ac:dyDescent="0.2">
      <c r="A406" s="26"/>
      <c r="B406" s="30"/>
      <c r="C406" s="26"/>
      <c r="D406" s="26"/>
      <c r="E406" s="26"/>
      <c r="F406" s="26"/>
      <c r="G406" s="26"/>
      <c r="H406" s="26"/>
      <c r="I406" s="26"/>
      <c r="J406" s="26"/>
      <c r="K406" s="26"/>
      <c r="L406" s="26"/>
      <c r="M406" s="26"/>
      <c r="N406" s="26"/>
      <c r="O406" s="26"/>
      <c r="P406" s="26"/>
      <c r="Q406" s="26"/>
      <c r="R406" s="26"/>
      <c r="S406" s="26"/>
      <c r="T406" s="26"/>
      <c r="U406" s="26"/>
      <c r="V406" s="26"/>
      <c r="W406" s="26"/>
      <c r="X406" s="26"/>
      <c r="Y406" s="26"/>
      <c r="Z406" s="26"/>
    </row>
    <row r="407" spans="1:26" x14ac:dyDescent="0.2">
      <c r="A407" s="26"/>
      <c r="B407" s="30"/>
      <c r="C407" s="26"/>
      <c r="D407" s="26"/>
      <c r="E407" s="26"/>
      <c r="F407" s="26"/>
      <c r="G407" s="26"/>
      <c r="H407" s="26"/>
      <c r="I407" s="26"/>
      <c r="J407" s="26"/>
      <c r="K407" s="26"/>
      <c r="L407" s="26"/>
      <c r="M407" s="26"/>
      <c r="N407" s="26"/>
      <c r="O407" s="26"/>
      <c r="P407" s="26"/>
      <c r="Q407" s="26"/>
      <c r="R407" s="26"/>
      <c r="S407" s="26"/>
      <c r="T407" s="26"/>
      <c r="U407" s="26"/>
      <c r="V407" s="26"/>
      <c r="W407" s="26"/>
      <c r="X407" s="26"/>
      <c r="Y407" s="26"/>
      <c r="Z407" s="26"/>
    </row>
    <row r="408" spans="1:26" x14ac:dyDescent="0.2">
      <c r="A408" s="26"/>
      <c r="B408" s="30"/>
      <c r="C408" s="26"/>
      <c r="D408" s="26"/>
      <c r="E408" s="26"/>
      <c r="F408" s="26"/>
      <c r="G408" s="26"/>
      <c r="H408" s="26"/>
      <c r="I408" s="26"/>
      <c r="J408" s="26"/>
      <c r="K408" s="26"/>
      <c r="L408" s="26"/>
      <c r="M408" s="26"/>
      <c r="N408" s="26"/>
      <c r="O408" s="26"/>
      <c r="P408" s="26"/>
      <c r="Q408" s="26"/>
      <c r="R408" s="26"/>
      <c r="S408" s="26"/>
      <c r="T408" s="26"/>
      <c r="U408" s="26"/>
      <c r="V408" s="26"/>
      <c r="W408" s="26"/>
      <c r="X408" s="26"/>
      <c r="Y408" s="26"/>
      <c r="Z408" s="26"/>
    </row>
    <row r="409" spans="1:26" x14ac:dyDescent="0.2">
      <c r="A409" s="26"/>
      <c r="B409" s="30"/>
      <c r="C409" s="26"/>
      <c r="D409" s="26"/>
      <c r="E409" s="26"/>
      <c r="F409" s="26"/>
      <c r="G409" s="26"/>
      <c r="H409" s="26"/>
      <c r="I409" s="26"/>
      <c r="J409" s="26"/>
      <c r="K409" s="26"/>
      <c r="L409" s="26"/>
      <c r="M409" s="26"/>
      <c r="N409" s="26"/>
      <c r="O409" s="26"/>
      <c r="P409" s="26"/>
      <c r="Q409" s="26"/>
      <c r="R409" s="26"/>
      <c r="S409" s="26"/>
      <c r="T409" s="26"/>
      <c r="U409" s="26"/>
      <c r="V409" s="26"/>
      <c r="W409" s="26"/>
      <c r="X409" s="26"/>
      <c r="Y409" s="26"/>
      <c r="Z409" s="26"/>
    </row>
    <row r="410" spans="1:26" x14ac:dyDescent="0.2">
      <c r="A410" s="26"/>
      <c r="B410" s="30"/>
      <c r="C410" s="26"/>
      <c r="D410" s="26"/>
      <c r="E410" s="26"/>
      <c r="F410" s="26"/>
      <c r="G410" s="26"/>
      <c r="H410" s="26"/>
      <c r="I410" s="26"/>
      <c r="J410" s="26"/>
      <c r="K410" s="26"/>
      <c r="L410" s="26"/>
      <c r="M410" s="26"/>
      <c r="N410" s="26"/>
      <c r="O410" s="26"/>
      <c r="P410" s="26"/>
      <c r="Q410" s="26"/>
      <c r="R410" s="26"/>
      <c r="S410" s="26"/>
      <c r="T410" s="26"/>
      <c r="U410" s="26"/>
      <c r="V410" s="26"/>
      <c r="W410" s="26"/>
      <c r="X410" s="26"/>
      <c r="Y410" s="26"/>
      <c r="Z410" s="26"/>
    </row>
    <row r="411" spans="1:26" x14ac:dyDescent="0.2">
      <c r="A411" s="26"/>
      <c r="B411" s="30"/>
      <c r="C411" s="26"/>
      <c r="D411" s="26"/>
      <c r="E411" s="26"/>
      <c r="F411" s="26"/>
      <c r="G411" s="26"/>
      <c r="H411" s="26"/>
      <c r="I411" s="26"/>
      <c r="J411" s="26"/>
      <c r="K411" s="26"/>
      <c r="L411" s="26"/>
      <c r="M411" s="26"/>
      <c r="N411" s="26"/>
      <c r="O411" s="26"/>
      <c r="P411" s="26"/>
      <c r="Q411" s="26"/>
      <c r="R411" s="26"/>
      <c r="S411" s="26"/>
      <c r="T411" s="26"/>
      <c r="U411" s="26"/>
      <c r="V411" s="26"/>
      <c r="W411" s="26"/>
      <c r="X411" s="26"/>
      <c r="Y411" s="26"/>
      <c r="Z411" s="26"/>
    </row>
    <row r="412" spans="1:26" x14ac:dyDescent="0.2">
      <c r="A412" s="26"/>
      <c r="B412" s="30"/>
      <c r="C412" s="26"/>
      <c r="D412" s="26"/>
      <c r="E412" s="26"/>
      <c r="F412" s="26"/>
      <c r="G412" s="26"/>
      <c r="H412" s="26"/>
      <c r="I412" s="26"/>
      <c r="J412" s="26"/>
      <c r="K412" s="26"/>
      <c r="L412" s="26"/>
      <c r="M412" s="26"/>
      <c r="N412" s="26"/>
      <c r="O412" s="26"/>
      <c r="P412" s="26"/>
      <c r="Q412" s="26"/>
      <c r="R412" s="26"/>
      <c r="S412" s="26"/>
      <c r="T412" s="26"/>
      <c r="U412" s="26"/>
      <c r="V412" s="26"/>
      <c r="W412" s="26"/>
      <c r="X412" s="26"/>
      <c r="Y412" s="26"/>
      <c r="Z412" s="26"/>
    </row>
  </sheetData>
  <mergeCells count="49">
    <mergeCell ref="A158:E158"/>
    <mergeCell ref="A159:E159"/>
    <mergeCell ref="A160:E160"/>
    <mergeCell ref="A161:E161"/>
    <mergeCell ref="A148:D148"/>
    <mergeCell ref="A151:E151"/>
    <mergeCell ref="A152:E152"/>
    <mergeCell ref="A153:E153"/>
    <mergeCell ref="A154:E154"/>
    <mergeCell ref="A155:E155"/>
    <mergeCell ref="A156:E156"/>
    <mergeCell ref="A142:D142"/>
    <mergeCell ref="A144:D144"/>
    <mergeCell ref="A145:D145"/>
    <mergeCell ref="A147:D147"/>
    <mergeCell ref="A157:E157"/>
    <mergeCell ref="A104:D104"/>
    <mergeCell ref="A107:E107"/>
    <mergeCell ref="A105:D105"/>
    <mergeCell ref="A140:D140"/>
    <mergeCell ref="A141:D141"/>
    <mergeCell ref="A60:E60"/>
    <mergeCell ref="A67:E67"/>
    <mergeCell ref="A75:E75"/>
    <mergeCell ref="A83:E83"/>
    <mergeCell ref="A103:D103"/>
    <mergeCell ref="A53:E53"/>
    <mergeCell ref="I57:R57"/>
    <mergeCell ref="C28:E28"/>
    <mergeCell ref="A30:E30"/>
    <mergeCell ref="A39:E39"/>
    <mergeCell ref="A47:E47"/>
    <mergeCell ref="A48:D48"/>
    <mergeCell ref="A49:D49"/>
    <mergeCell ref="A50:D50"/>
    <mergeCell ref="A24:D24"/>
    <mergeCell ref="A25:D25"/>
    <mergeCell ref="A26:D26"/>
    <mergeCell ref="A28:B28"/>
    <mergeCell ref="A52:E52"/>
    <mergeCell ref="I5:J5"/>
    <mergeCell ref="I6:J6"/>
    <mergeCell ref="A7:E7"/>
    <mergeCell ref="A16:E16"/>
    <mergeCell ref="A1:E1"/>
    <mergeCell ref="A2:E2"/>
    <mergeCell ref="A3:E3"/>
    <mergeCell ref="A5:B5"/>
    <mergeCell ref="C5:E5"/>
  </mergeCells>
  <hyperlinks>
    <hyperlink ref="I29" r:id="rId1" xr:uid="{00000000-0004-0000-0700-000000000000}"/>
    <hyperlink ref="I32" r:id="rId2" xr:uid="{00000000-0004-0000-0700-000001000000}"/>
    <hyperlink ref="I35" r:id="rId3" xr:uid="{00000000-0004-0000-0700-000002000000}"/>
    <hyperlink ref="I38" r:id="rId4" xr:uid="{00000000-0004-0000-0700-000003000000}"/>
    <hyperlink ref="I41" r:id="rId5" xr:uid="{00000000-0004-0000-0700-000004000000}"/>
    <hyperlink ref="I44" r:id="rId6" xr:uid="{00000000-0004-0000-0700-000005000000}"/>
  </hyperlinks>
  <printOptions horizontalCentered="1"/>
  <pageMargins left="0.78740157480314965" right="0.78740157480314965" top="1.7716535433070868" bottom="0.78740157480314965" header="0" footer="0"/>
  <pageSetup paperSize="9" scale="70" fitToHeight="0" orientation="portrait" r:id="rId7"/>
  <headerFooter>
    <oddHeader>&amp;R&amp;G</oddHeader>
    <oddFooter>&amp;CPágina &amp;P de &amp;N&amp;ROmar Cardoso Rosa Filho
Engenheiro Civil - CREA 14.476/D-DF</oddFooter>
  </headerFooter>
  <legacyDrawingHF r:id="rId8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587878-85D4-43A6-B953-86D816837B48}">
  <sheetPr>
    <outlinePr summaryBelow="0"/>
  </sheetPr>
  <dimension ref="A1:Y9"/>
  <sheetViews>
    <sheetView showGridLines="0" view="pageBreakPreview" zoomScaleNormal="100" zoomScaleSheetLayoutView="100" workbookViewId="0">
      <selection activeCell="H10" sqref="H10"/>
    </sheetView>
  </sheetViews>
  <sheetFormatPr defaultColWidth="14.5" defaultRowHeight="15" x14ac:dyDescent="0.25"/>
  <cols>
    <col min="1" max="1" width="7.5" style="38" customWidth="1"/>
    <col min="2" max="2" width="8.33203125" style="38" customWidth="1"/>
    <col min="3" max="3" width="34.1640625" style="38" customWidth="1"/>
    <col min="4" max="4" width="10.1640625" style="38" customWidth="1"/>
    <col min="5" max="5" width="6.6640625" style="38" customWidth="1"/>
    <col min="6" max="9" width="15.5" style="38" customWidth="1"/>
    <col min="10" max="11" width="8.83203125" style="38" customWidth="1"/>
    <col min="12" max="12" width="11.1640625" style="38" customWidth="1"/>
    <col min="13" max="13" width="12.1640625" style="38" customWidth="1"/>
    <col min="14" max="16384" width="14.5" style="38"/>
  </cols>
  <sheetData>
    <row r="1" spans="1:25" s="8" customFormat="1" ht="12.75" x14ac:dyDescent="0.2">
      <c r="A1" s="384" t="s">
        <v>658</v>
      </c>
      <c r="B1" s="384"/>
      <c r="C1" s="384"/>
      <c r="D1" s="384"/>
      <c r="E1" s="384"/>
      <c r="F1" s="384"/>
      <c r="G1" s="384"/>
      <c r="H1" s="384"/>
      <c r="I1" s="384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</row>
    <row r="2" spans="1:25" s="8" customFormat="1" ht="12.75" x14ac:dyDescent="0.2">
      <c r="A2" s="385" t="s">
        <v>29</v>
      </c>
      <c r="B2" s="385"/>
      <c r="C2" s="385"/>
      <c r="D2" s="385"/>
      <c r="E2" s="385"/>
      <c r="F2" s="385"/>
      <c r="G2" s="385"/>
      <c r="H2" s="385"/>
      <c r="I2" s="385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</row>
    <row r="3" spans="1:25" s="8" customFormat="1" ht="12.75" x14ac:dyDescent="0.2">
      <c r="A3" s="384" t="s">
        <v>0</v>
      </c>
      <c r="B3" s="384"/>
      <c r="C3" s="384"/>
      <c r="D3" s="384"/>
      <c r="E3" s="384"/>
      <c r="F3" s="384"/>
      <c r="G3" s="384"/>
      <c r="H3" s="384"/>
      <c r="I3" s="384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</row>
    <row r="4" spans="1:25" ht="31.5" x14ac:dyDescent="0.25">
      <c r="A4" s="33" t="s">
        <v>1</v>
      </c>
      <c r="B4" s="33" t="s">
        <v>641</v>
      </c>
      <c r="C4" s="33" t="s">
        <v>2</v>
      </c>
      <c r="D4" s="33" t="s">
        <v>642</v>
      </c>
      <c r="E4" s="33" t="s">
        <v>643</v>
      </c>
      <c r="F4" s="33" t="s">
        <v>644</v>
      </c>
      <c r="G4" s="33" t="s">
        <v>645</v>
      </c>
      <c r="H4" s="33" t="s">
        <v>646</v>
      </c>
      <c r="I4" s="33" t="s">
        <v>657</v>
      </c>
      <c r="J4" s="34"/>
      <c r="K4" s="35"/>
      <c r="L4" s="36"/>
      <c r="M4" s="37"/>
    </row>
    <row r="5" spans="1:25" x14ac:dyDescent="0.25">
      <c r="A5" s="251">
        <v>1</v>
      </c>
      <c r="B5" s="386" t="s">
        <v>647</v>
      </c>
      <c r="C5" s="387"/>
      <c r="D5" s="387"/>
      <c r="E5" s="387"/>
      <c r="F5" s="388"/>
      <c r="G5" s="251"/>
      <c r="H5" s="253">
        <f>H6</f>
        <v>0</v>
      </c>
      <c r="I5" s="253">
        <f>H5/12</f>
        <v>0</v>
      </c>
      <c r="J5" s="34"/>
      <c r="K5" s="35"/>
      <c r="L5" s="39"/>
      <c r="M5" s="37"/>
    </row>
    <row r="6" spans="1:25" ht="48" x14ac:dyDescent="0.25">
      <c r="A6" s="254" t="s">
        <v>293</v>
      </c>
      <c r="B6" s="255" t="s">
        <v>648</v>
      </c>
      <c r="C6" s="254" t="s">
        <v>649</v>
      </c>
      <c r="D6" s="255" t="s">
        <v>650</v>
      </c>
      <c r="E6" s="255" t="s">
        <v>651</v>
      </c>
      <c r="F6" s="256">
        <v>1349.6412499999999</v>
      </c>
      <c r="G6" s="487"/>
      <c r="H6" s="257">
        <f>F6*G6</f>
        <v>0</v>
      </c>
      <c r="I6" s="257">
        <f t="shared" ref="I6:I8" si="0">H6/12</f>
        <v>0</v>
      </c>
      <c r="J6" s="34"/>
      <c r="K6" s="35"/>
      <c r="L6" s="40"/>
      <c r="M6" s="37"/>
    </row>
    <row r="7" spans="1:25" x14ac:dyDescent="0.25">
      <c r="A7" s="251">
        <v>2</v>
      </c>
      <c r="B7" s="386" t="s">
        <v>652</v>
      </c>
      <c r="C7" s="387"/>
      <c r="D7" s="387"/>
      <c r="E7" s="387"/>
      <c r="F7" s="388"/>
      <c r="G7" s="252"/>
      <c r="H7" s="258">
        <f>H8</f>
        <v>0</v>
      </c>
      <c r="I7" s="258">
        <f t="shared" si="0"/>
        <v>0</v>
      </c>
      <c r="J7" s="34"/>
      <c r="K7" s="35"/>
      <c r="L7" s="39"/>
      <c r="M7" s="37"/>
    </row>
    <row r="8" spans="1:25" ht="36" x14ac:dyDescent="0.25">
      <c r="A8" s="254" t="s">
        <v>653</v>
      </c>
      <c r="B8" s="255" t="s">
        <v>654</v>
      </c>
      <c r="C8" s="254" t="s">
        <v>655</v>
      </c>
      <c r="D8" s="255" t="s">
        <v>650</v>
      </c>
      <c r="E8" s="255" t="s">
        <v>656</v>
      </c>
      <c r="F8" s="256">
        <v>10797.13</v>
      </c>
      <c r="G8" s="487"/>
      <c r="H8" s="257">
        <f t="shared" ref="H8" si="1">F8*G8</f>
        <v>0</v>
      </c>
      <c r="I8" s="257">
        <f t="shared" si="0"/>
        <v>0</v>
      </c>
      <c r="J8" s="34"/>
      <c r="K8" s="35"/>
      <c r="L8" s="40"/>
      <c r="M8" s="37"/>
    </row>
    <row r="9" spans="1:25" x14ac:dyDescent="0.25">
      <c r="A9" s="259"/>
      <c r="B9" s="259"/>
      <c r="C9" s="259"/>
      <c r="D9" s="259"/>
      <c r="E9" s="259"/>
      <c r="F9" s="260"/>
      <c r="G9" s="260"/>
      <c r="H9" s="261">
        <f>H5+H7</f>
        <v>0</v>
      </c>
      <c r="I9" s="261">
        <f>I5+I7</f>
        <v>0</v>
      </c>
      <c r="J9" s="34"/>
      <c r="K9" s="35"/>
      <c r="L9" s="39"/>
      <c r="M9" s="37"/>
    </row>
  </sheetData>
  <mergeCells count="5">
    <mergeCell ref="A1:I1"/>
    <mergeCell ref="A2:I2"/>
    <mergeCell ref="A3:I3"/>
    <mergeCell ref="B5:F5"/>
    <mergeCell ref="B7:F7"/>
  </mergeCells>
  <printOptions horizontalCentered="1"/>
  <pageMargins left="0.78740157480314965" right="0.78740157480314965" top="1.7716535433070868" bottom="0.78740157480314965" header="0" footer="0"/>
  <pageSetup paperSize="9" scale="70" fitToHeight="0" orientation="portrait" r:id="rId1"/>
  <headerFooter>
    <oddHeader>&amp;R&amp;G</oddHeader>
    <oddFooter>&amp;CPágina &amp;P de &amp;N&amp;ROmar Cardoso Rosa Filho
Engenheiro Civil - CREA 14.476/D-DF</oddFooter>
  </headerFooter>
  <ignoredErrors>
    <ignoredError sqref="H6:H7" formula="1"/>
  </ignoredErrors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1:Z1000"/>
  <sheetViews>
    <sheetView showGridLines="0" view="pageBreakPreview" zoomScaleNormal="100" zoomScaleSheetLayoutView="100" workbookViewId="0">
      <selection activeCell="W13" sqref="W13"/>
    </sheetView>
  </sheetViews>
  <sheetFormatPr defaultColWidth="14.5" defaultRowHeight="15" customHeight="1" x14ac:dyDescent="0.2"/>
  <cols>
    <col min="1" max="1" width="5" style="8" customWidth="1"/>
    <col min="2" max="2" width="8.83203125" style="8" customWidth="1"/>
    <col min="3" max="3" width="4.5" style="8" customWidth="1"/>
    <col min="4" max="4" width="21" style="8" customWidth="1"/>
    <col min="5" max="5" width="11.33203125" style="8" customWidth="1"/>
    <col min="6" max="6" width="10.33203125" style="8" customWidth="1"/>
    <col min="7" max="7" width="10.83203125" style="8" customWidth="1"/>
    <col min="8" max="8" width="10.33203125" style="8" customWidth="1"/>
    <col min="9" max="9" width="10.83203125" style="8" customWidth="1"/>
    <col min="10" max="10" width="12.5" style="8" customWidth="1"/>
    <col min="11" max="20" width="10.33203125" style="8" hidden="1" customWidth="1"/>
    <col min="21" max="26" width="10.33203125" style="8" customWidth="1"/>
    <col min="27" max="16384" width="14.5" style="8"/>
  </cols>
  <sheetData>
    <row r="1" spans="2:26" ht="27" customHeight="1" x14ac:dyDescent="0.2">
      <c r="B1" s="395" t="s">
        <v>296</v>
      </c>
      <c r="C1" s="390"/>
      <c r="D1" s="390"/>
      <c r="E1" s="390"/>
      <c r="F1" s="390"/>
      <c r="G1" s="390"/>
      <c r="H1" s="390"/>
      <c r="I1" s="390"/>
      <c r="J1" s="39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</row>
    <row r="2" spans="2:26" ht="12" customHeight="1" x14ac:dyDescent="0.2">
      <c r="B2" s="396"/>
      <c r="C2" s="397"/>
      <c r="D2" s="397"/>
      <c r="E2" s="397"/>
      <c r="F2" s="397"/>
      <c r="G2" s="397"/>
      <c r="H2" s="397"/>
      <c r="I2" s="397"/>
      <c r="J2" s="397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</row>
    <row r="3" spans="2:26" ht="12" customHeight="1" x14ac:dyDescent="0.2"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</row>
    <row r="4" spans="2:26" ht="12" customHeight="1" x14ac:dyDescent="0.2">
      <c r="B4" s="11"/>
      <c r="C4" s="11"/>
      <c r="D4" s="11"/>
      <c r="E4" s="11"/>
      <c r="F4" s="11"/>
      <c r="G4" s="11"/>
      <c r="H4" s="398" t="s">
        <v>297</v>
      </c>
      <c r="I4" s="391"/>
      <c r="J4" s="11"/>
      <c r="K4" s="12"/>
      <c r="L4" s="399" t="s">
        <v>298</v>
      </c>
      <c r="M4" s="340"/>
      <c r="N4" s="340"/>
      <c r="O4" s="340"/>
      <c r="P4" s="400"/>
      <c r="Q4" s="13">
        <f>1+(F9+F5+F8)</f>
        <v>1.0508999999999999</v>
      </c>
      <c r="R4" s="11"/>
      <c r="S4" s="11"/>
      <c r="T4" s="11"/>
      <c r="U4" s="11"/>
      <c r="V4" s="11"/>
      <c r="W4" s="11"/>
      <c r="X4" s="11"/>
      <c r="Y4" s="11"/>
      <c r="Z4" s="11"/>
    </row>
    <row r="5" spans="2:26" ht="21" customHeight="1" x14ac:dyDescent="0.2">
      <c r="B5" s="401"/>
      <c r="C5" s="392" t="s">
        <v>299</v>
      </c>
      <c r="D5" s="390"/>
      <c r="E5" s="391"/>
      <c r="F5" s="488">
        <v>0.04</v>
      </c>
      <c r="G5" s="14"/>
      <c r="H5" s="393" t="s">
        <v>300</v>
      </c>
      <c r="I5" s="391"/>
      <c r="J5" s="11"/>
      <c r="K5" s="15"/>
      <c r="L5" s="399" t="s">
        <v>301</v>
      </c>
      <c r="M5" s="340"/>
      <c r="N5" s="340"/>
      <c r="O5" s="340"/>
      <c r="P5" s="400"/>
      <c r="Q5" s="13">
        <f>1+F7</f>
        <v>1.0056</v>
      </c>
      <c r="R5" s="11"/>
      <c r="S5" s="11"/>
      <c r="T5" s="11"/>
      <c r="U5" s="11"/>
      <c r="V5" s="11"/>
      <c r="W5" s="11"/>
      <c r="X5" s="11"/>
      <c r="Y5" s="11"/>
      <c r="Z5" s="11"/>
    </row>
    <row r="6" spans="2:26" ht="21" customHeight="1" x14ac:dyDescent="0.2">
      <c r="B6" s="402"/>
      <c r="C6" s="392" t="s">
        <v>302</v>
      </c>
      <c r="D6" s="390"/>
      <c r="E6" s="391"/>
      <c r="F6" s="488">
        <v>7.1999999999999995E-2</v>
      </c>
      <c r="G6" s="14"/>
      <c r="H6" s="393" t="s">
        <v>303</v>
      </c>
      <c r="I6" s="391"/>
      <c r="J6" s="11"/>
      <c r="K6" s="11"/>
      <c r="L6" s="399" t="s">
        <v>304</v>
      </c>
      <c r="M6" s="340"/>
      <c r="N6" s="340"/>
      <c r="O6" s="340"/>
      <c r="P6" s="400"/>
      <c r="Q6" s="13">
        <f>1+F6</f>
        <v>1.0720000000000001</v>
      </c>
      <c r="R6" s="11"/>
      <c r="S6" s="11"/>
      <c r="T6" s="11"/>
      <c r="U6" s="11"/>
      <c r="V6" s="11"/>
      <c r="W6" s="11"/>
      <c r="X6" s="11"/>
      <c r="Y6" s="11"/>
      <c r="Z6" s="11"/>
    </row>
    <row r="7" spans="2:26" ht="21" customHeight="1" x14ac:dyDescent="0.2">
      <c r="B7" s="402"/>
      <c r="C7" s="392" t="s">
        <v>305</v>
      </c>
      <c r="D7" s="390"/>
      <c r="E7" s="391"/>
      <c r="F7" s="488">
        <v>5.5999999999999999E-3</v>
      </c>
      <c r="G7" s="14"/>
      <c r="H7" s="393" t="s">
        <v>306</v>
      </c>
      <c r="I7" s="391"/>
      <c r="J7" s="11"/>
      <c r="K7" s="11"/>
      <c r="L7" s="399" t="s">
        <v>307</v>
      </c>
      <c r="M7" s="340"/>
      <c r="N7" s="340"/>
      <c r="O7" s="340"/>
      <c r="P7" s="400"/>
      <c r="Q7" s="13">
        <f>1-F12-F11-F10</f>
        <v>0.94350000000000001</v>
      </c>
      <c r="R7" s="11"/>
      <c r="S7" s="11"/>
      <c r="T7" s="11"/>
      <c r="U7" s="11"/>
      <c r="V7" s="11"/>
      <c r="W7" s="11"/>
      <c r="X7" s="11"/>
      <c r="Y7" s="11"/>
      <c r="Z7" s="11"/>
    </row>
    <row r="8" spans="2:26" ht="21" customHeight="1" x14ac:dyDescent="0.2">
      <c r="B8" s="402"/>
      <c r="C8" s="392" t="s">
        <v>308</v>
      </c>
      <c r="D8" s="390"/>
      <c r="E8" s="391"/>
      <c r="F8" s="488">
        <v>1.1999999999999999E-3</v>
      </c>
      <c r="G8" s="14"/>
      <c r="H8" s="393" t="s">
        <v>309</v>
      </c>
      <c r="I8" s="39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</row>
    <row r="9" spans="2:26" ht="21" customHeight="1" x14ac:dyDescent="0.2">
      <c r="B9" s="403"/>
      <c r="C9" s="392" t="s">
        <v>310</v>
      </c>
      <c r="D9" s="390"/>
      <c r="E9" s="391"/>
      <c r="F9" s="488">
        <v>9.7000000000000003E-3</v>
      </c>
      <c r="G9" s="14"/>
      <c r="H9" s="393" t="s">
        <v>311</v>
      </c>
      <c r="I9" s="39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</row>
    <row r="10" spans="2:26" ht="21" customHeight="1" x14ac:dyDescent="0.2">
      <c r="B10" s="404" t="s">
        <v>312</v>
      </c>
      <c r="C10" s="405" t="s">
        <v>313</v>
      </c>
      <c r="D10" s="390"/>
      <c r="E10" s="391"/>
      <c r="F10" s="489">
        <v>0.02</v>
      </c>
      <c r="G10" s="16"/>
      <c r="H10" s="394">
        <f t="shared" ref="H10:H13" si="0">F10</f>
        <v>0.02</v>
      </c>
      <c r="I10" s="391"/>
      <c r="J10" s="11"/>
      <c r="K10" s="11"/>
      <c r="L10" s="389" t="s">
        <v>314</v>
      </c>
      <c r="M10" s="390"/>
      <c r="N10" s="390"/>
      <c r="O10" s="390"/>
      <c r="P10" s="390"/>
      <c r="Q10" s="390"/>
      <c r="R10" s="390"/>
      <c r="S10" s="390"/>
      <c r="T10" s="391"/>
      <c r="U10" s="11"/>
      <c r="V10" s="11"/>
      <c r="W10" s="11"/>
      <c r="X10" s="11"/>
      <c r="Y10" s="11"/>
      <c r="Z10" s="11"/>
    </row>
    <row r="11" spans="2:26" ht="21" customHeight="1" x14ac:dyDescent="0.2">
      <c r="B11" s="402"/>
      <c r="C11" s="405" t="s">
        <v>315</v>
      </c>
      <c r="D11" s="390"/>
      <c r="E11" s="391"/>
      <c r="F11" s="489">
        <v>6.4999999999999997E-3</v>
      </c>
      <c r="G11" s="16"/>
      <c r="H11" s="394">
        <f t="shared" si="0"/>
        <v>6.4999999999999997E-3</v>
      </c>
      <c r="I11" s="391"/>
      <c r="J11" s="11"/>
      <c r="K11" s="11"/>
      <c r="L11" s="17" t="s">
        <v>316</v>
      </c>
      <c r="M11" s="11"/>
      <c r="N11" s="11"/>
      <c r="O11" s="11"/>
      <c r="P11" s="11"/>
      <c r="Q11" s="11"/>
      <c r="R11" s="11"/>
      <c r="S11" s="11"/>
      <c r="T11" s="18"/>
      <c r="U11" s="11"/>
      <c r="V11" s="11"/>
      <c r="W11" s="11"/>
      <c r="X11" s="11"/>
      <c r="Y11" s="11"/>
      <c r="Z11" s="11"/>
    </row>
    <row r="12" spans="2:26" ht="21" customHeight="1" x14ac:dyDescent="0.2">
      <c r="B12" s="402"/>
      <c r="C12" s="405" t="s">
        <v>317</v>
      </c>
      <c r="D12" s="390"/>
      <c r="E12" s="391"/>
      <c r="F12" s="489">
        <v>0.03</v>
      </c>
      <c r="G12" s="16"/>
      <c r="H12" s="394">
        <f t="shared" si="0"/>
        <v>0.03</v>
      </c>
      <c r="I12" s="391"/>
      <c r="J12" s="11"/>
      <c r="K12" s="11"/>
      <c r="L12" s="17" t="s">
        <v>318</v>
      </c>
      <c r="M12" s="11"/>
      <c r="N12" s="11"/>
      <c r="O12" s="11"/>
      <c r="P12" s="11"/>
      <c r="Q12" s="11"/>
      <c r="R12" s="11"/>
      <c r="S12" s="11"/>
      <c r="T12" s="18"/>
      <c r="U12" s="11"/>
      <c r="V12" s="11"/>
      <c r="W12" s="11"/>
      <c r="X12" s="11"/>
      <c r="Y12" s="11"/>
      <c r="Z12" s="11"/>
    </row>
    <row r="13" spans="2:26" ht="21" customHeight="1" x14ac:dyDescent="0.2">
      <c r="B13" s="403"/>
      <c r="C13" s="405" t="s">
        <v>319</v>
      </c>
      <c r="D13" s="390"/>
      <c r="E13" s="391"/>
      <c r="F13" s="489">
        <v>0</v>
      </c>
      <c r="G13" s="16"/>
      <c r="H13" s="394">
        <f t="shared" si="0"/>
        <v>0</v>
      </c>
      <c r="I13" s="391"/>
      <c r="J13" s="11"/>
      <c r="K13" s="11"/>
      <c r="L13" s="17" t="s">
        <v>320</v>
      </c>
      <c r="M13" s="11"/>
      <c r="N13" s="11"/>
      <c r="O13" s="11"/>
      <c r="P13" s="11"/>
      <c r="Q13" s="11"/>
      <c r="R13" s="11"/>
      <c r="S13" s="11"/>
      <c r="T13" s="18"/>
      <c r="U13" s="11"/>
      <c r="V13" s="11"/>
      <c r="W13" s="11"/>
      <c r="X13" s="11"/>
      <c r="Y13" s="11"/>
      <c r="Z13" s="11"/>
    </row>
    <row r="14" spans="2:26" ht="21" customHeight="1" x14ac:dyDescent="0.2">
      <c r="B14" s="392" t="s">
        <v>321</v>
      </c>
      <c r="C14" s="390"/>
      <c r="D14" s="390"/>
      <c r="E14" s="391"/>
      <c r="F14" s="19">
        <f>ROUND((Q4*Q5*Q6/Q7)-1,4)</f>
        <v>0.20069999999999999</v>
      </c>
      <c r="G14" s="20"/>
      <c r="H14" s="393" t="s">
        <v>322</v>
      </c>
      <c r="I14" s="391"/>
      <c r="J14" s="11"/>
      <c r="K14" s="11"/>
      <c r="L14" s="17" t="s">
        <v>323</v>
      </c>
      <c r="M14" s="11"/>
      <c r="N14" s="11"/>
      <c r="O14" s="11"/>
      <c r="P14" s="11"/>
      <c r="Q14" s="11"/>
      <c r="R14" s="11"/>
      <c r="S14" s="11"/>
      <c r="T14" s="18"/>
      <c r="U14" s="11"/>
      <c r="V14" s="11"/>
      <c r="W14" s="11"/>
      <c r="X14" s="11"/>
      <c r="Y14" s="11"/>
      <c r="Z14" s="11"/>
    </row>
    <row r="15" spans="2:26" ht="12" customHeight="1" x14ac:dyDescent="0.2">
      <c r="B15" s="11"/>
      <c r="C15" s="11"/>
      <c r="D15" s="11"/>
      <c r="E15" s="11"/>
      <c r="F15" s="11"/>
      <c r="G15" s="11"/>
      <c r="H15" s="12"/>
      <c r="I15" s="11"/>
      <c r="J15" s="11"/>
      <c r="K15" s="11"/>
      <c r="L15" s="17" t="s">
        <v>324</v>
      </c>
      <c r="M15" s="11"/>
      <c r="N15" s="11"/>
      <c r="O15" s="11"/>
      <c r="P15" s="11"/>
      <c r="Q15" s="11"/>
      <c r="R15" s="11"/>
      <c r="S15" s="11"/>
      <c r="T15" s="18"/>
      <c r="U15" s="11"/>
      <c r="V15" s="11"/>
      <c r="W15" s="11"/>
      <c r="X15" s="11"/>
      <c r="Y15" s="11"/>
      <c r="Z15" s="11"/>
    </row>
    <row r="16" spans="2:26" ht="12" customHeight="1" x14ac:dyDescent="0.2">
      <c r="B16" s="21"/>
      <c r="C16" s="21"/>
      <c r="D16" s="21"/>
      <c r="E16" s="21"/>
      <c r="F16" s="21"/>
      <c r="G16" s="21"/>
      <c r="H16" s="11"/>
      <c r="I16" s="11"/>
      <c r="J16" s="11"/>
      <c r="K16" s="11"/>
      <c r="L16" s="17" t="s">
        <v>325</v>
      </c>
      <c r="M16" s="11"/>
      <c r="N16" s="11"/>
      <c r="O16" s="11"/>
      <c r="P16" s="11"/>
      <c r="Q16" s="11"/>
      <c r="R16" s="11"/>
      <c r="S16" s="11"/>
      <c r="T16" s="18"/>
      <c r="U16" s="11"/>
      <c r="V16" s="11"/>
      <c r="W16" s="11"/>
      <c r="X16" s="11"/>
      <c r="Y16" s="11"/>
      <c r="Z16" s="11"/>
    </row>
    <row r="17" spans="2:26" ht="12" customHeight="1" x14ac:dyDescent="0.2">
      <c r="B17" s="406"/>
      <c r="C17" s="340"/>
      <c r="D17" s="340"/>
      <c r="E17" s="340"/>
      <c r="F17" s="340"/>
      <c r="G17" s="340"/>
      <c r="H17" s="340"/>
      <c r="I17" s="340"/>
      <c r="J17" s="340"/>
      <c r="K17" s="11"/>
      <c r="L17" s="17" t="s">
        <v>326</v>
      </c>
      <c r="M17" s="11"/>
      <c r="N17" s="11"/>
      <c r="O17" s="11"/>
      <c r="P17" s="11"/>
      <c r="Q17" s="11"/>
      <c r="R17" s="11"/>
      <c r="S17" s="11"/>
      <c r="T17" s="18"/>
      <c r="U17" s="11"/>
      <c r="V17" s="11"/>
      <c r="W17" s="11"/>
      <c r="X17" s="11"/>
      <c r="Y17" s="11"/>
      <c r="Z17" s="11"/>
    </row>
    <row r="18" spans="2:26" ht="12" customHeight="1" x14ac:dyDescent="0.2">
      <c r="B18" s="340"/>
      <c r="C18" s="340"/>
      <c r="D18" s="340"/>
      <c r="E18" s="340"/>
      <c r="F18" s="340"/>
      <c r="G18" s="340"/>
      <c r="H18" s="340"/>
      <c r="I18" s="340"/>
      <c r="J18" s="340"/>
      <c r="K18" s="11"/>
      <c r="L18" s="17" t="s">
        <v>327</v>
      </c>
      <c r="M18" s="11"/>
      <c r="N18" s="11"/>
      <c r="O18" s="11"/>
      <c r="P18" s="11"/>
      <c r="Q18" s="11"/>
      <c r="R18" s="11"/>
      <c r="S18" s="11"/>
      <c r="T18" s="18"/>
      <c r="U18" s="11"/>
      <c r="V18" s="11"/>
      <c r="W18" s="11"/>
      <c r="X18" s="11"/>
      <c r="Y18" s="11"/>
      <c r="Z18" s="11"/>
    </row>
    <row r="19" spans="2:26" ht="12" customHeight="1" x14ac:dyDescent="0.2">
      <c r="B19" s="340"/>
      <c r="C19" s="340"/>
      <c r="D19" s="340"/>
      <c r="E19" s="340"/>
      <c r="F19" s="340"/>
      <c r="G19" s="340"/>
      <c r="H19" s="340"/>
      <c r="I19" s="340"/>
      <c r="J19" s="340"/>
      <c r="K19" s="11"/>
      <c r="L19" s="22" t="s">
        <v>328</v>
      </c>
      <c r="M19" s="23"/>
      <c r="N19" s="23"/>
      <c r="O19" s="23"/>
      <c r="P19" s="23"/>
      <c r="Q19" s="23"/>
      <c r="R19" s="23"/>
      <c r="S19" s="23"/>
      <c r="T19" s="24"/>
      <c r="U19" s="11"/>
      <c r="V19" s="11"/>
      <c r="W19" s="11"/>
      <c r="X19" s="11"/>
      <c r="Y19" s="11"/>
      <c r="Z19" s="11"/>
    </row>
    <row r="20" spans="2:26" ht="12" customHeight="1" x14ac:dyDescent="0.2">
      <c r="B20" s="21"/>
      <c r="C20" s="21"/>
      <c r="D20" s="21"/>
      <c r="E20" s="21"/>
      <c r="F20" s="21"/>
      <c r="G20" s="2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</row>
    <row r="21" spans="2:26" ht="12" customHeight="1" x14ac:dyDescent="0.2">
      <c r="B21" s="21"/>
      <c r="C21" s="21"/>
      <c r="D21" s="21"/>
      <c r="E21" s="21"/>
      <c r="F21" s="21"/>
      <c r="G21" s="2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2:26" ht="12" customHeight="1" x14ac:dyDescent="0.2"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</row>
    <row r="23" spans="2:26" ht="12" customHeight="1" x14ac:dyDescent="0.2">
      <c r="B23" s="11"/>
      <c r="C23" s="25" t="s">
        <v>329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</row>
    <row r="24" spans="2:26" ht="12" customHeight="1" x14ac:dyDescent="0.2">
      <c r="B24" s="11"/>
      <c r="C24" s="25" t="s">
        <v>330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</row>
    <row r="25" spans="2:26" ht="12" customHeight="1" x14ac:dyDescent="0.2">
      <c r="B25" s="11"/>
      <c r="C25" s="25" t="s">
        <v>331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</row>
    <row r="26" spans="2:26" ht="12" customHeight="1" x14ac:dyDescent="0.2">
      <c r="B26" s="11"/>
      <c r="C26" s="25" t="s">
        <v>332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</row>
    <row r="27" spans="2:26" ht="12" customHeight="1" x14ac:dyDescent="0.2">
      <c r="B27" s="11"/>
      <c r="C27" s="25" t="s">
        <v>333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</row>
    <row r="28" spans="2:26" ht="12" customHeight="1" x14ac:dyDescent="0.2">
      <c r="B28" s="11"/>
      <c r="C28" s="25" t="s">
        <v>334</v>
      </c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</row>
    <row r="29" spans="2:26" ht="12" customHeight="1" x14ac:dyDescent="0.2">
      <c r="B29" s="11"/>
      <c r="C29" s="25" t="s">
        <v>335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</row>
    <row r="30" spans="2:26" ht="12" customHeight="1" x14ac:dyDescent="0.2"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</row>
    <row r="31" spans="2:26" ht="12" customHeight="1" x14ac:dyDescent="0.2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</row>
    <row r="32" spans="2:26" ht="12" customHeight="1" x14ac:dyDescent="0.2"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</row>
    <row r="33" spans="2:26" ht="12" customHeight="1" x14ac:dyDescent="0.2"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</row>
    <row r="34" spans="2:26" ht="12" customHeight="1" x14ac:dyDescent="0.2">
      <c r="B34" s="340"/>
      <c r="C34" s="340"/>
      <c r="D34" s="340"/>
      <c r="E34" s="340"/>
      <c r="F34" s="340"/>
      <c r="G34" s="340"/>
      <c r="H34" s="340"/>
      <c r="I34" s="340"/>
      <c r="J34" s="340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</row>
    <row r="35" spans="2:26" ht="12" customHeight="1" x14ac:dyDescent="0.2">
      <c r="B35" s="340"/>
      <c r="C35" s="340"/>
      <c r="D35" s="340"/>
      <c r="E35" s="340"/>
      <c r="F35" s="340"/>
      <c r="G35" s="340"/>
      <c r="H35" s="340"/>
      <c r="I35" s="340"/>
      <c r="J35" s="340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</row>
    <row r="36" spans="2:26" ht="12" customHeight="1" x14ac:dyDescent="0.2">
      <c r="B36" s="340"/>
      <c r="C36" s="340"/>
      <c r="D36" s="340"/>
      <c r="E36" s="340"/>
      <c r="F36" s="340"/>
      <c r="G36" s="340"/>
      <c r="H36" s="340"/>
      <c r="I36" s="340"/>
      <c r="J36" s="340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</row>
    <row r="37" spans="2:26" ht="12" customHeight="1" x14ac:dyDescent="0.2">
      <c r="B37" s="340"/>
      <c r="C37" s="340"/>
      <c r="D37" s="340"/>
      <c r="E37" s="340"/>
      <c r="F37" s="340"/>
      <c r="G37" s="340"/>
      <c r="H37" s="340"/>
      <c r="I37" s="340"/>
      <c r="J37" s="340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</row>
    <row r="38" spans="2:26" ht="12" customHeight="1" x14ac:dyDescent="0.2">
      <c r="B38" s="340"/>
      <c r="C38" s="340"/>
      <c r="D38" s="340"/>
      <c r="E38" s="340"/>
      <c r="F38" s="340"/>
      <c r="G38" s="340"/>
      <c r="H38" s="340"/>
      <c r="I38" s="340"/>
      <c r="J38" s="340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</row>
    <row r="39" spans="2:26" ht="12" customHeight="1" x14ac:dyDescent="0.2"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</row>
    <row r="40" spans="2:26" ht="15.75" customHeight="1" x14ac:dyDescent="0.2"/>
    <row r="41" spans="2:26" ht="15.75" customHeight="1" x14ac:dyDescent="0.2"/>
    <row r="42" spans="2:26" ht="15.75" customHeight="1" x14ac:dyDescent="0.2"/>
    <row r="43" spans="2:26" ht="15.75" customHeight="1" x14ac:dyDescent="0.2"/>
    <row r="44" spans="2:26" ht="15.75" customHeight="1" x14ac:dyDescent="0.2"/>
    <row r="45" spans="2:26" ht="15.75" customHeight="1" x14ac:dyDescent="0.2"/>
    <row r="46" spans="2:26" ht="15.75" customHeight="1" x14ac:dyDescent="0.2"/>
    <row r="47" spans="2:26" ht="15.75" customHeight="1" x14ac:dyDescent="0.2"/>
    <row r="48" spans="2:26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36">
    <mergeCell ref="B38:J38"/>
    <mergeCell ref="C7:E7"/>
    <mergeCell ref="C8:E8"/>
    <mergeCell ref="B10:B13"/>
    <mergeCell ref="C10:E10"/>
    <mergeCell ref="C11:E11"/>
    <mergeCell ref="C12:E12"/>
    <mergeCell ref="C13:E13"/>
    <mergeCell ref="B17:J19"/>
    <mergeCell ref="B34:J34"/>
    <mergeCell ref="B35:J35"/>
    <mergeCell ref="B36:J36"/>
    <mergeCell ref="B37:J37"/>
    <mergeCell ref="H14:I14"/>
    <mergeCell ref="B1:J1"/>
    <mergeCell ref="B2:J2"/>
    <mergeCell ref="H4:I4"/>
    <mergeCell ref="L4:P4"/>
    <mergeCell ref="B5:B9"/>
    <mergeCell ref="H5:I5"/>
    <mergeCell ref="L7:P7"/>
    <mergeCell ref="H8:I8"/>
    <mergeCell ref="C9:E9"/>
    <mergeCell ref="H9:I9"/>
    <mergeCell ref="C5:E5"/>
    <mergeCell ref="C6:E6"/>
    <mergeCell ref="L5:P5"/>
    <mergeCell ref="L6:P6"/>
    <mergeCell ref="H6:I6"/>
    <mergeCell ref="L10:T10"/>
    <mergeCell ref="B14:E14"/>
    <mergeCell ref="H7:I7"/>
    <mergeCell ref="H10:I10"/>
    <mergeCell ref="H11:I11"/>
    <mergeCell ref="H12:I12"/>
    <mergeCell ref="H13:I13"/>
  </mergeCells>
  <printOptions horizontalCentered="1"/>
  <pageMargins left="0.78740157480314965" right="0.78740157480314965" top="1.7716535433070868" bottom="0.78740157480314965" header="0" footer="0"/>
  <pageSetup paperSize="9" scale="70" fitToHeight="0" orientation="portrait" r:id="rId1"/>
  <headerFooter>
    <oddHeader>&amp;R&amp;G</oddHeader>
    <oddFooter>&amp;CPágina &amp;P de &amp;N&amp;ROmar Cardoso Rosa Filho
Engenheiro Civil - CREA 14.476/D-DF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12</vt:i4>
      </vt:variant>
      <vt:variant>
        <vt:lpstr>Intervalos Nomeados</vt:lpstr>
      </vt:variant>
      <vt:variant>
        <vt:i4>15</vt:i4>
      </vt:variant>
    </vt:vector>
  </HeadingPairs>
  <TitlesOfParts>
    <vt:vector size="27" baseType="lpstr">
      <vt:lpstr>INDICE</vt:lpstr>
      <vt:lpstr>PLAN 01</vt:lpstr>
      <vt:lpstr>PLAN 02</vt:lpstr>
      <vt:lpstr>PLAN 03</vt:lpstr>
      <vt:lpstr>PLAN 04</vt:lpstr>
      <vt:lpstr>PLAN 05</vt:lpstr>
      <vt:lpstr>PLAN 06</vt:lpstr>
      <vt:lpstr>PLAN 07</vt:lpstr>
      <vt:lpstr>BDI</vt:lpstr>
      <vt:lpstr>ENCARGOS SOCIAIS</vt:lpstr>
      <vt:lpstr>EXTENSÃO DE RUAS</vt:lpstr>
      <vt:lpstr>PLANEJAMENTO</vt:lpstr>
      <vt:lpstr>INDICE!Area_de_impressao</vt:lpstr>
      <vt:lpstr>'PLAN 01'!Area_de_impressao</vt:lpstr>
      <vt:lpstr>'PLAN 02'!Area_de_impressao</vt:lpstr>
      <vt:lpstr>'PLAN 03'!Area_de_impressao</vt:lpstr>
      <vt:lpstr>'PLAN 04'!Area_de_impressao</vt:lpstr>
      <vt:lpstr>'PLAN 05'!Area_de_impressao</vt:lpstr>
      <vt:lpstr>'PLAN 06'!Area_de_impressao</vt:lpstr>
      <vt:lpstr>'PLAN 07'!Area_de_impressao</vt:lpstr>
      <vt:lpstr>PLANEJAMENTO!Area_de_impressao</vt:lpstr>
      <vt:lpstr>BDI</vt:lpstr>
      <vt:lpstr>ruas</vt:lpstr>
      <vt:lpstr>SEL</vt:lpstr>
      <vt:lpstr>SELIC</vt:lpstr>
      <vt:lpstr>'EXTENSÃO DE RUAS'!Titulos_de_impressao</vt:lpstr>
      <vt:lpstr>PLANEJAMENTO!Titulos_de_impressao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MACHINE</dc:creator>
  <cp:lastModifiedBy>MACHINE</cp:lastModifiedBy>
  <cp:lastPrinted>2025-08-07T16:51:34Z</cp:lastPrinted>
  <dcterms:created xsi:type="dcterms:W3CDTF">2020-11-24T20:34:30Z</dcterms:created>
  <dcterms:modified xsi:type="dcterms:W3CDTF">2025-08-07T17:19:22Z</dcterms:modified>
</cp:coreProperties>
</file>